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65" activeTab="0"/>
  </bookViews>
  <sheets>
    <sheet name="Contributions calculator" sheetId="1" r:id="rId1"/>
    <sheet name="Factor list" sheetId="2" state="hidden" r:id="rId2"/>
    <sheet name="Codes" sheetId="3" state="hidden" r:id="rId3"/>
    <sheet name="State pension age" sheetId="4" state="hidden" r:id="rId4"/>
    <sheet name="Lump Sum" sheetId="5" state="hidden" r:id="rId5"/>
    <sheet name="NRA60 (1995)" sheetId="6" state="hidden" r:id="rId6"/>
    <sheet name="NRA65 (2008)" sheetId="7" state="hidden" r:id="rId7"/>
    <sheet name="NRA65 (CARE)" sheetId="8" state="hidden" r:id="rId8"/>
    <sheet name="NRA66 (CARE)" sheetId="9" state="hidden" r:id="rId9"/>
    <sheet name="NRA67 (CARE)" sheetId="10" state="hidden" r:id="rId10"/>
    <sheet name="NRA68 (CARE)" sheetId="11" state="hidden" r:id="rId11"/>
    <sheet name="ERF" sheetId="12" state="hidden" r:id="rId12"/>
    <sheet name="Printable estimate" sheetId="13" state="hidden" r:id="rId13"/>
    <sheet name="Guidance notes" sheetId="14" state="hidden" r:id="rId14"/>
  </sheets>
  <definedNames>
    <definedName name="_xlfn.IFERROR" hidden="1">#NAME?</definedName>
    <definedName name="AP_Available">'Codes'!$C$13:$C$40</definedName>
    <definedName name="Buy_out_months">'Codes'!$D$7:$D$8</definedName>
    <definedName name="Contribution_period">'Codes'!$D$13:$D$32</definedName>
    <definedName name="Existing_AP">'Codes'!$B$13:$B$40</definedName>
    <definedName name="Form_of_AP">'Codes'!$D$2:$D$3</definedName>
    <definedName name="Oldest_allowed">'Codes'!$B$2</definedName>
    <definedName name="Payment_type">'Codes'!$C$2:$C$3</definedName>
    <definedName name="_xlnm.Print_Area" localSheetId="0">'Contributions calculator'!$B$2:$G$30</definedName>
    <definedName name="_xlnm.Print_Area" localSheetId="13">'Guidance notes'!$B$2:$B$5</definedName>
    <definedName name="_xlnm.Print_Area" localSheetId="12">'Printable estimate'!$B$3:$F$29</definedName>
    <definedName name="Years">'Codes'!$C$7:$C$10</definedName>
    <definedName name="Yes_No">'Codes'!$B$7:$B$8</definedName>
    <definedName name="Youngest_allowed">'Codes'!$B$3</definedName>
  </definedNames>
  <calcPr fullCalcOnLoad="1"/>
</workbook>
</file>

<file path=xl/comments3.xml><?xml version="1.0" encoding="utf-8"?>
<comments xmlns="http://schemas.openxmlformats.org/spreadsheetml/2006/main">
  <authors>
    <author>u418778</author>
  </authors>
  <commentList>
    <comment ref="H28" authorId="0">
      <text>
        <r>
          <rPr>
            <b/>
            <sz val="9"/>
            <rFont val="Tahoma"/>
            <family val="2"/>
          </rPr>
          <t>u418778:</t>
        </r>
        <r>
          <rPr>
            <sz val="9"/>
            <rFont val="Tahoma"/>
            <family val="2"/>
          </rPr>
          <t xml:space="preserve">
For regular conts and non integer NPA, this is the NPA rounded up for interpolation</t>
        </r>
      </text>
    </comment>
  </commentList>
</comments>
</file>

<file path=xl/sharedStrings.xml><?xml version="1.0" encoding="utf-8"?>
<sst xmlns="http://schemas.openxmlformats.org/spreadsheetml/2006/main" count="399" uniqueCount="203">
  <si>
    <t>Yes</t>
  </si>
  <si>
    <t>No</t>
  </si>
  <si>
    <t>Years (N)</t>
  </si>
  <si>
    <t>Yes/No</t>
  </si>
  <si>
    <t>Member Details</t>
  </si>
  <si>
    <t>Years</t>
  </si>
  <si>
    <t>Months</t>
  </si>
  <si>
    <t>DOB between</t>
  </si>
  <si>
    <t>Buy out months</t>
  </si>
  <si>
    <t>Number of full years between age at election and expected NPA/buy-out retirement age</t>
  </si>
  <si>
    <t xml:space="preserve"> </t>
  </si>
  <si>
    <t>Date of birth</t>
  </si>
  <si>
    <t>Increase from 65 to 66</t>
  </si>
  <si>
    <t>Increase from 66 to 67</t>
  </si>
  <si>
    <t>Increase from 67 to 68</t>
  </si>
  <si>
    <t>Lump sum</t>
  </si>
  <si>
    <t>Personal</t>
  </si>
  <si>
    <t>Cost of £250 of AP</t>
  </si>
  <si>
    <t>Member only</t>
  </si>
  <si>
    <t>Form of AP</t>
  </si>
  <si>
    <t>Member and dependant</t>
  </si>
  <si>
    <t>P65</t>
  </si>
  <si>
    <t>P66</t>
  </si>
  <si>
    <t>P67</t>
  </si>
  <si>
    <t>P68</t>
  </si>
  <si>
    <t>D65</t>
  </si>
  <si>
    <t>D66</t>
  </si>
  <si>
    <t>D67</t>
  </si>
  <si>
    <t>D68</t>
  </si>
  <si>
    <t>Payment</t>
  </si>
  <si>
    <t>S</t>
  </si>
  <si>
    <t>Regular conts for personal AP of £250 with PNPA 65</t>
  </si>
  <si>
    <t>Regular conts for personal AP of £250 with PNPA 66</t>
  </si>
  <si>
    <t>Regular conts for personal AP of £250 with PNPA 67</t>
  </si>
  <si>
    <t>Regular conts for personal AP of £250 with PNPA 68</t>
  </si>
  <si>
    <t>Regular conts for personal AP of £250 with PNPA 65 + dependants AP</t>
  </si>
  <si>
    <t>Regular conts for personal AP of £250 with PNPA 66 + dependants AP</t>
  </si>
  <si>
    <t>Regular conts for personal AP of £250 with PNPA 67 + dependants AP</t>
  </si>
  <si>
    <t>Regular conts for personal AP of £250 with PNPA 68 + dependants AP</t>
  </si>
  <si>
    <t>Lump Sum Elections</t>
  </si>
  <si>
    <t>Table S</t>
  </si>
  <si>
    <t>Benefits</t>
  </si>
  <si>
    <t>Personal and dependant's</t>
  </si>
  <si>
    <t>Age when notice of election given</t>
  </si>
  <si>
    <t>Single premium to purchase £250 of APB at date of election, £</t>
  </si>
  <si>
    <t>Regular Contribution Elections</t>
  </si>
  <si>
    <t>Monthly contribution to purchase £250 of APB at date of election, £</t>
  </si>
  <si>
    <t>Lump Sum</t>
  </si>
  <si>
    <t>=</t>
  </si>
  <si>
    <t>NPA:</t>
  </si>
  <si>
    <t>Part years</t>
  </si>
  <si>
    <t>TABLE ERF1_NHSSS_2015</t>
  </si>
  <si>
    <t>NHS SUPERANNUATION SCHEME SCOTLAND (2015): ACTUARIAL FACTORS</t>
  </si>
  <si>
    <t>BENEFITS PAYABLE TO THE MEMBER ON VOLUNTARY EARLY RETIREMENT (WITH ACTUARIAL REDUCTION)</t>
  </si>
  <si>
    <t>FACTORS APPLICABLE TO MAIN SCHEME PENSION AND ADDITIONAL PENSION</t>
  </si>
  <si>
    <t>PENSION FACTORS</t>
  </si>
  <si>
    <t xml:space="preserve">  Notes: </t>
  </si>
  <si>
    <t>(1) NPA should be substituted for RRA where appropriate</t>
  </si>
  <si>
    <t xml:space="preserve">             </t>
  </si>
  <si>
    <t>(2) AP should be pro-rated to take account of unpaid contributions at date of retirement. Any paid up AP entitlement should include PI to DOR</t>
  </si>
  <si>
    <t xml:space="preserve">(3) The appropriate factor is based on the period between DOR and NPA (or RRA) in years and months, rounded up to the next higher month.  </t>
  </si>
  <si>
    <t>Future service</t>
  </si>
  <si>
    <t>AP Table results</t>
  </si>
  <si>
    <t>Interpolation for monthly contributions for non-integer NPA</t>
  </si>
  <si>
    <t>Prospective Normal Pension Age</t>
  </si>
  <si>
    <t>AP Available</t>
  </si>
  <si>
    <t>Existing AP</t>
  </si>
  <si>
    <t>Contribution period</t>
  </si>
  <si>
    <t>Additional pension contract details</t>
  </si>
  <si>
    <t>Results</t>
  </si>
  <si>
    <r>
      <t xml:space="preserve">Age when notice of election given
</t>
    </r>
    <r>
      <rPr>
        <b/>
        <sz val="9"/>
        <rFont val="Wingdings"/>
        <family val="0"/>
      </rPr>
      <t>â</t>
    </r>
  </si>
  <si>
    <r>
      <t xml:space="preserve">Payment period (in years) </t>
    </r>
    <r>
      <rPr>
        <b/>
        <sz val="9"/>
        <rFont val="Wingdings"/>
        <family val="0"/>
      </rPr>
      <t>à</t>
    </r>
  </si>
  <si>
    <r>
      <t>Time to NPA: Months</t>
    </r>
    <r>
      <rPr>
        <b/>
        <sz val="9"/>
        <color indexed="8"/>
        <rFont val="Wingdings"/>
        <family val="0"/>
      </rPr>
      <t xml:space="preserve">à
</t>
    </r>
    <r>
      <rPr>
        <b/>
        <sz val="9"/>
        <color indexed="8"/>
        <rFont val="Arial"/>
        <family val="2"/>
      </rPr>
      <t xml:space="preserve">Years </t>
    </r>
    <r>
      <rPr>
        <b/>
        <sz val="9"/>
        <color indexed="8"/>
        <rFont val="Wingdings"/>
        <family val="0"/>
      </rPr>
      <t>â</t>
    </r>
  </si>
  <si>
    <r>
      <t xml:space="preserve">Table </t>
    </r>
    <r>
      <rPr>
        <b/>
        <u val="single"/>
        <sz val="16"/>
        <color indexed="8"/>
        <rFont val="Calibri"/>
        <family val="2"/>
      </rPr>
      <t>D65</t>
    </r>
    <r>
      <rPr>
        <b/>
        <sz val="11"/>
        <color indexed="8"/>
        <rFont val="Calibri"/>
        <family val="2"/>
      </rPr>
      <t>: Personal and Dependant’s Benefits, NRA 65</t>
    </r>
  </si>
  <si>
    <r>
      <t xml:space="preserve">Table </t>
    </r>
    <r>
      <rPr>
        <b/>
        <u val="single"/>
        <sz val="16"/>
        <color indexed="8"/>
        <rFont val="Calibri"/>
        <family val="2"/>
      </rPr>
      <t>P65</t>
    </r>
    <r>
      <rPr>
        <b/>
        <sz val="11"/>
        <color indexed="8"/>
        <rFont val="Calibri"/>
        <family val="2"/>
      </rPr>
      <t xml:space="preserve">: Personal Benefits, NRA 65 </t>
    </r>
  </si>
  <si>
    <r>
      <t xml:space="preserve">Table </t>
    </r>
    <r>
      <rPr>
        <b/>
        <u val="single"/>
        <sz val="16"/>
        <color indexed="8"/>
        <rFont val="Calibri"/>
        <family val="2"/>
      </rPr>
      <t>D66</t>
    </r>
    <r>
      <rPr>
        <b/>
        <sz val="11"/>
        <color indexed="8"/>
        <rFont val="Calibri"/>
        <family val="2"/>
      </rPr>
      <t>: Personal and Dependant’s Benefits, NRA 66</t>
    </r>
  </si>
  <si>
    <r>
      <t xml:space="preserve">Table </t>
    </r>
    <r>
      <rPr>
        <b/>
        <u val="single"/>
        <sz val="16"/>
        <color indexed="8"/>
        <rFont val="Calibri"/>
        <family val="2"/>
      </rPr>
      <t>P66</t>
    </r>
    <r>
      <rPr>
        <b/>
        <sz val="11"/>
        <color indexed="8"/>
        <rFont val="Calibri"/>
        <family val="2"/>
      </rPr>
      <t xml:space="preserve">: Personal Benefits, NRA 66 </t>
    </r>
  </si>
  <si>
    <r>
      <t xml:space="preserve">Table </t>
    </r>
    <r>
      <rPr>
        <b/>
        <u val="single"/>
        <sz val="16"/>
        <color indexed="8"/>
        <rFont val="Calibri"/>
        <family val="2"/>
      </rPr>
      <t>D67</t>
    </r>
    <r>
      <rPr>
        <b/>
        <sz val="11"/>
        <color indexed="8"/>
        <rFont val="Calibri"/>
        <family val="2"/>
      </rPr>
      <t>: Personal and Dependant’s Benefits, NRA 67</t>
    </r>
  </si>
  <si>
    <r>
      <t xml:space="preserve">Table </t>
    </r>
    <r>
      <rPr>
        <b/>
        <u val="single"/>
        <sz val="16"/>
        <color indexed="8"/>
        <rFont val="Calibri"/>
        <family val="2"/>
      </rPr>
      <t>P67</t>
    </r>
    <r>
      <rPr>
        <b/>
        <sz val="11"/>
        <color indexed="8"/>
        <rFont val="Calibri"/>
        <family val="2"/>
      </rPr>
      <t xml:space="preserve">: Personal Benefits, NRA 67 </t>
    </r>
  </si>
  <si>
    <r>
      <t xml:space="preserve">Table </t>
    </r>
    <r>
      <rPr>
        <b/>
        <u val="single"/>
        <sz val="16"/>
        <color indexed="8"/>
        <rFont val="Calibri"/>
        <family val="2"/>
      </rPr>
      <t>D68</t>
    </r>
    <r>
      <rPr>
        <b/>
        <sz val="11"/>
        <color indexed="8"/>
        <rFont val="Calibri"/>
        <family val="2"/>
      </rPr>
      <t>: Personal and Dependant’s Benefits, NRA 68</t>
    </r>
  </si>
  <si>
    <r>
      <t xml:space="preserve">Table </t>
    </r>
    <r>
      <rPr>
        <b/>
        <u val="single"/>
        <sz val="16"/>
        <color indexed="8"/>
        <rFont val="Calibri"/>
        <family val="2"/>
      </rPr>
      <t>P68</t>
    </r>
    <r>
      <rPr>
        <b/>
        <sz val="11"/>
        <color indexed="8"/>
        <rFont val="Calibri"/>
        <family val="2"/>
      </rPr>
      <t xml:space="preserve">: Personal Benefits, NRA 68 </t>
    </r>
  </si>
  <si>
    <t>2015 Scheme</t>
  </si>
  <si>
    <t>Regular Contribution Elections made after 31 March 2011</t>
  </si>
  <si>
    <t>State Pension Age</t>
  </si>
  <si>
    <t>Lump sum table</t>
  </si>
  <si>
    <t>S60</t>
  </si>
  <si>
    <t>S65</t>
  </si>
  <si>
    <t xml:space="preserve">Table S60 -NPA 60 </t>
  </si>
  <si>
    <t>Table SPA 65 - NPA 65</t>
  </si>
  <si>
    <t>NPA 60</t>
  </si>
  <si>
    <t>NPA 65</t>
  </si>
  <si>
    <t>NPA Options</t>
  </si>
  <si>
    <t>• NHS Superannuation Scheme (Scotland)</t>
  </si>
  <si>
    <t>AP Limits</t>
  </si>
  <si>
    <t>Applicable Limit</t>
  </si>
  <si>
    <t>SPA</t>
  </si>
  <si>
    <t>*For protected scheme members and scheme members still covered by tapered protection the payable age for your election will be the same as your scheme pension age (60 or 65). All  other members should use their state pension age to calculate the cost of additional pension.</t>
  </si>
  <si>
    <t>Payment method:</t>
  </si>
  <si>
    <t>Amount elected to purchase:</t>
  </si>
  <si>
    <t>Normal pension age:</t>
  </si>
  <si>
    <t>Date of Birth:</t>
  </si>
  <si>
    <t>Age at start of agreement:</t>
  </si>
  <si>
    <t>Covered for family benefits?</t>
  </si>
  <si>
    <t>Date of election:</t>
  </si>
  <si>
    <t>Your estimated cost</t>
  </si>
  <si>
    <t>Your details</t>
  </si>
  <si>
    <t>Your input data</t>
  </si>
  <si>
    <t>Illustration of additional pension benefit cost</t>
  </si>
  <si>
    <t xml:space="preserve">Normal pension age*  </t>
  </si>
  <si>
    <t xml:space="preserve">How much additional pension do you wish to purchase?  </t>
  </si>
  <si>
    <t xml:space="preserve">Regular payments over how many years?  </t>
  </si>
  <si>
    <t xml:space="preserve">Would you like to buy dependants benefits?  </t>
  </si>
  <si>
    <t xml:space="preserve">Maximum additional pension:   </t>
  </si>
  <si>
    <t xml:space="preserve">Age at start of agreement:  </t>
  </si>
  <si>
    <t xml:space="preserve">Date of Birth:  </t>
  </si>
  <si>
    <t xml:space="preserve">Date of AP election:  </t>
  </si>
  <si>
    <t xml:space="preserve">Please select your payment method:  </t>
  </si>
  <si>
    <t>G</t>
  </si>
  <si>
    <t>SPPA
7 Tweedside Park
Galashiels
TD1 3TE                         Telephone: 01896 893000</t>
  </si>
  <si>
    <t>Additional Pension guidance notes</t>
  </si>
  <si>
    <r>
      <rPr>
        <u val="single"/>
        <sz val="10"/>
        <color indexed="8"/>
        <rFont val="Arial"/>
        <family val="2"/>
      </rPr>
      <t>Disclaimer:</t>
    </r>
    <r>
      <rPr>
        <sz val="10"/>
        <color theme="1"/>
        <rFont val="Arial"/>
        <family val="2"/>
      </rPr>
      <t xml:space="preserve">
This calculation is intended for illustration purposes only. This is not a statement of you legal entitlement. While every care has been taken in the preperation of this calculator the Scottish Public Pension Agency will accept no responsibility for the accuracy of the ionformation it provides.
Please refer to pages on the SPPA website for points of contact and other benefits available.</t>
    </r>
  </si>
  <si>
    <t>NHS Additional Pension Benefit Cost Calculator</t>
  </si>
  <si>
    <t>Days</t>
  </si>
  <si>
    <t>• NHS Pension Scheme (Scotland) 2015</t>
  </si>
  <si>
    <r>
      <t xml:space="preserve">Notes:
</t>
    </r>
    <r>
      <rPr>
        <b/>
        <sz val="10"/>
        <rFont val="Arial"/>
        <family val="2"/>
      </rPr>
      <t xml:space="preserve">
</t>
    </r>
    <r>
      <rPr>
        <sz val="10"/>
        <rFont val="Arial"/>
        <family val="2"/>
      </rPr>
      <t>For protected scheme members and scheme members still covered by tapered protection the payable age for your election will be the same as your scheme pension age (60 or 65). All  other members should use use their state pension age to calculate the cost of additional pension. 
Additional pension must be bought in multiples of £250. Therefore the minimum amount available to purchase is £250.  
The maximum amount for each scheme is:
• NHS Superannuation Scheme (Scotland)   £5,000
• NHS Pension Scheme (Scotland) 2015   £6,924</t>
    </r>
  </si>
  <si>
    <r>
      <rPr>
        <u val="single"/>
        <sz val="10"/>
        <color indexed="8"/>
        <rFont val="Arial"/>
        <family val="2"/>
      </rPr>
      <t>Using the calculator</t>
    </r>
    <r>
      <rPr>
        <sz val="10"/>
        <color theme="1"/>
        <rFont val="Arial"/>
        <family val="2"/>
      </rPr>
      <t xml:space="preserve">
You must be a contributing member of one of the following schemes if you wish to purchase additional pension:
• NHS Superannuation Scheme (Scotland)
• NHS Pension Scheme (Scotland) 2015
AP benefits will be paid with your scheme retirement benefits and will be index linked.
The cost of purchasing AP depends on your age and the amount of AP you wish to receive.
There are two ways you can pay for AP. You can pay by having regular deductions taken from your mionthly salary or by paying a one off lump sum.
For protected scheme members and members still covered by tapered protection the payable age for your election will be the same as your scheme pension age (60 or 65). All other members should use their state pension age to calculate the cost of additional pension.
Additional pension must be bought in multiples of £250. Therefore the minimum amount available to purchase is £250.
The maximum for each scheme is:
• NHS Superannuation Scheme (Scotland)  £5000
• NHS Pension Scheme (Scotland) 2015  £6924</t>
    </r>
  </si>
  <si>
    <t>This calculation is intended for illustration purposes only. This is not a statement of you legal entitlement. While every care has been taken in the preperation of this calculator the Scottish Public Pension Agency will accept no responsibility for the accuracy of the information it provides.
Please refer to pages on the SPPA website for points of contact and other benefits available.</t>
  </si>
  <si>
    <t>x-714</t>
  </si>
  <si>
    <t>x-712</t>
  </si>
  <si>
    <t>x-713</t>
  </si>
  <si>
    <t>x-715</t>
  </si>
  <si>
    <t>x-716</t>
  </si>
  <si>
    <t>x-717</t>
  </si>
  <si>
    <t>x-718</t>
  </si>
  <si>
    <t>x-719</t>
  </si>
  <si>
    <t>x705</t>
  </si>
  <si>
    <t>x-704</t>
  </si>
  <si>
    <t>PC60</t>
  </si>
  <si>
    <t>DC60</t>
  </si>
  <si>
    <t>PC65</t>
  </si>
  <si>
    <t>NPA</t>
  </si>
  <si>
    <t>Regular conts for personal AP of £250 with PNPA 65 2008 scheme</t>
  </si>
  <si>
    <t>Regular conts for personal AP of £250 with PNPA 65 (2008) + dependants AP</t>
  </si>
  <si>
    <r>
      <t>Table</t>
    </r>
    <r>
      <rPr>
        <b/>
        <sz val="16"/>
        <color indexed="8"/>
        <rFont val="Calibri"/>
        <family val="2"/>
      </rPr>
      <t xml:space="preserve"> </t>
    </r>
    <r>
      <rPr>
        <b/>
        <u val="single"/>
        <sz val="16"/>
        <color indexed="8"/>
        <rFont val="Calibri"/>
        <family val="2"/>
      </rPr>
      <t>DC60</t>
    </r>
    <r>
      <rPr>
        <b/>
        <sz val="11"/>
        <color indexed="8"/>
        <rFont val="Calibri"/>
        <family val="2"/>
      </rPr>
      <t>: Personal and Dependant's Benefits, NRA 60</t>
    </r>
  </si>
  <si>
    <r>
      <t xml:space="preserve">Table </t>
    </r>
    <r>
      <rPr>
        <b/>
        <u val="single"/>
        <sz val="16"/>
        <color indexed="8"/>
        <rFont val="Calibri"/>
        <family val="2"/>
      </rPr>
      <t>PC60</t>
    </r>
    <r>
      <rPr>
        <b/>
        <sz val="11"/>
        <color indexed="8"/>
        <rFont val="Calibri"/>
        <family val="2"/>
      </rPr>
      <t xml:space="preserve">: Personal Benefits, NRA 60 </t>
    </r>
  </si>
  <si>
    <r>
      <t xml:space="preserve">Table </t>
    </r>
    <r>
      <rPr>
        <b/>
        <u val="single"/>
        <sz val="16"/>
        <color indexed="8"/>
        <rFont val="Calibri"/>
        <family val="2"/>
      </rPr>
      <t>DC65</t>
    </r>
    <r>
      <rPr>
        <b/>
        <sz val="11"/>
        <color indexed="8"/>
        <rFont val="Calibri"/>
        <family val="2"/>
      </rPr>
      <t>: Personal and Dependant’s Benefits, NRA 65</t>
    </r>
  </si>
  <si>
    <t>x-706</t>
  </si>
  <si>
    <r>
      <t xml:space="preserve">Table </t>
    </r>
    <r>
      <rPr>
        <b/>
        <u val="single"/>
        <sz val="16"/>
        <color indexed="8"/>
        <rFont val="Calibri"/>
        <family val="2"/>
      </rPr>
      <t>PC65</t>
    </r>
    <r>
      <rPr>
        <b/>
        <sz val="11"/>
        <color indexed="8"/>
        <rFont val="Calibri"/>
        <family val="2"/>
      </rPr>
      <t xml:space="preserve">: Personal Benefits, NRA 65 </t>
    </r>
  </si>
  <si>
    <t>x-707</t>
  </si>
  <si>
    <t>Regular conts for personal AP of £250 with PNPA 60 1995 scheme</t>
  </si>
  <si>
    <t>Regular conts for personal AP of £250 with PNPA 60 (1995) + dependants AP</t>
  </si>
  <si>
    <t>Updated November 2023</t>
  </si>
  <si>
    <t>GAD Sheet Name</t>
  </si>
  <si>
    <t>Section</t>
  </si>
  <si>
    <t>Description</t>
  </si>
  <si>
    <t>Table Reference in Guidance</t>
  </si>
  <si>
    <t>Associated Calculator Sheet</t>
  </si>
  <si>
    <t>x-703</t>
  </si>
  <si>
    <t>2015 scheme - Lump sum election</t>
  </si>
  <si>
    <t>Personal benefits, NRA 60</t>
  </si>
  <si>
    <t>Table PC60</t>
  </si>
  <si>
    <t>NRA60 (1995)</t>
  </si>
  <si>
    <t>x-705</t>
  </si>
  <si>
    <t>Personal and dependant's benefits NRA 60</t>
  </si>
  <si>
    <t>Table DC60</t>
  </si>
  <si>
    <t>Personal benefits, NRA 65</t>
  </si>
  <si>
    <t>Table PC65</t>
  </si>
  <si>
    <t>NRA65 (2008)</t>
  </si>
  <si>
    <t xml:space="preserve">Personal and dependant's benefits NRA 65 </t>
  </si>
  <si>
    <t>Table DC65</t>
  </si>
  <si>
    <t>x-708</t>
  </si>
  <si>
    <t xml:space="preserve">Personal benefits, NRA 60, pre 2011 </t>
  </si>
  <si>
    <t>Table PR60</t>
  </si>
  <si>
    <t>x</t>
  </si>
  <si>
    <t>x-709</t>
  </si>
  <si>
    <t xml:space="preserve">Personal and dependant's benefits NRA 60, pre 2011 </t>
  </si>
  <si>
    <t>Table DR60</t>
  </si>
  <si>
    <t>x-710</t>
  </si>
  <si>
    <t xml:space="preserve">Personal benefits, NRA 65, pre 2011 </t>
  </si>
  <si>
    <t>Table PR65</t>
  </si>
  <si>
    <t>x-711</t>
  </si>
  <si>
    <t xml:space="preserve">Personal and dependant's benefits NRA 65, pre 2011 </t>
  </si>
  <si>
    <t>Table DR65</t>
  </si>
  <si>
    <t>Personal benefits NRA 65</t>
  </si>
  <si>
    <t>Table P65</t>
  </si>
  <si>
    <t>NRA65 (CARE)</t>
  </si>
  <si>
    <t>Personal benefits NRA 66</t>
  </si>
  <si>
    <t>Table P66</t>
  </si>
  <si>
    <t>NRA66 (CARE)</t>
  </si>
  <si>
    <t>Personal benefits NRA 67</t>
  </si>
  <si>
    <t>Table P67</t>
  </si>
  <si>
    <t>NRA67 (CARE)</t>
  </si>
  <si>
    <t>Personal benefits NRA 68</t>
  </si>
  <si>
    <t>Table P68</t>
  </si>
  <si>
    <t>NRA68 (CARE)</t>
  </si>
  <si>
    <t>Personal  and dependant's  benefits NRA 65</t>
  </si>
  <si>
    <t>Table D65</t>
  </si>
  <si>
    <t>Personal  and dependant's  benefits NRA 66</t>
  </si>
  <si>
    <t>Table D66</t>
  </si>
  <si>
    <t>Personal  and dependant's  benefits NRA 67</t>
  </si>
  <si>
    <t>Table D67</t>
  </si>
  <si>
    <t>Personal  and dependant's  benefits NRA 68</t>
  </si>
  <si>
    <t>Table D68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</si>
</sst>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dd/mm/yyyy;@"/>
    <numFmt numFmtId="166" formatCode="[$-809]dd\ mmmm\ yyyy;@"/>
    <numFmt numFmtId="167" formatCode="[$-809]d\ mmmm\ yyyy;@"/>
    <numFmt numFmtId="168" formatCode="#\ ??/16"/>
    <numFmt numFmtId="169" formatCode="0.0000"/>
    <numFmt numFmtId="170" formatCode="&quot;£&quot;#,##0.00"/>
    <numFmt numFmtId="171" formatCode="[$-F800]dddd\,\ mmmm\ dd\,\ yyyy"/>
    <numFmt numFmtId="172" formatCode="0.000"/>
    <numFmt numFmtId="173" formatCode="#\ ??/12"/>
    <numFmt numFmtId="174" formatCode="[$-809]dd\ mmmm\ yyyy"/>
    <numFmt numFmtId="175" formatCode="_-* #,##0_-;\-* #,##0_-;_-* &quot;-&quot;??_-;_-@_-"/>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 numFmtId="181" formatCode="&quot;£&quot;#,##0.000"/>
    <numFmt numFmtId="182" formatCode="00"/>
    <numFmt numFmtId="183" formatCode="000"/>
    <numFmt numFmtId="184" formatCode="00000"/>
    <numFmt numFmtId="185" formatCode="0.00000"/>
    <numFmt numFmtId="186" formatCode="#,###"/>
    <numFmt numFmtId="187" formatCode="\“\T\r\ue\”;\“\T\r\ue\”;\“\F\a\lse\”"/>
  </numFmts>
  <fonts count="98">
    <font>
      <sz val="10"/>
      <color theme="1"/>
      <name val="Arial"/>
      <family val="2"/>
    </font>
    <font>
      <sz val="10"/>
      <color indexed="8"/>
      <name val="Arial"/>
      <family val="2"/>
    </font>
    <font>
      <sz val="10"/>
      <name val="Arial"/>
      <family val="2"/>
    </font>
    <font>
      <b/>
      <sz val="10"/>
      <name val="Arial"/>
      <family val="2"/>
    </font>
    <font>
      <b/>
      <sz val="9"/>
      <name val="Arial"/>
      <family val="2"/>
    </font>
    <font>
      <sz val="9"/>
      <name val="Arial"/>
      <family val="2"/>
    </font>
    <font>
      <b/>
      <sz val="11"/>
      <color indexed="8"/>
      <name val="Calibri"/>
      <family val="2"/>
    </font>
    <font>
      <b/>
      <sz val="9"/>
      <name val="Wingdings"/>
      <family val="0"/>
    </font>
    <font>
      <b/>
      <sz val="9"/>
      <color indexed="8"/>
      <name val="Wingdings"/>
      <family val="0"/>
    </font>
    <font>
      <b/>
      <sz val="9"/>
      <color indexed="8"/>
      <name val="Arial"/>
      <family val="2"/>
    </font>
    <font>
      <b/>
      <u val="single"/>
      <sz val="16"/>
      <color indexed="8"/>
      <name val="Calibri"/>
      <family val="2"/>
    </font>
    <font>
      <b/>
      <sz val="16"/>
      <color indexed="8"/>
      <name val="Calibri"/>
      <family val="2"/>
    </font>
    <font>
      <sz val="9"/>
      <name val="Tahoma"/>
      <family val="2"/>
    </font>
    <font>
      <b/>
      <sz val="9"/>
      <name val="Tahoma"/>
      <family val="2"/>
    </font>
    <font>
      <sz val="11"/>
      <name val="Arial"/>
      <family val="2"/>
    </font>
    <font>
      <b/>
      <u val="single"/>
      <sz val="14"/>
      <name val="Arial"/>
      <family val="2"/>
    </font>
    <font>
      <u val="single"/>
      <sz val="11"/>
      <name val="Arial"/>
      <family val="2"/>
    </font>
    <font>
      <b/>
      <sz val="14"/>
      <name val="Arial"/>
      <family val="2"/>
    </font>
    <font>
      <b/>
      <sz val="16"/>
      <name val="Arial"/>
      <family val="2"/>
    </font>
    <font>
      <b/>
      <sz val="11"/>
      <name val="Arial"/>
      <family val="2"/>
    </font>
    <font>
      <u val="single"/>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10"/>
      <color indexed="63"/>
      <name val="Times New Roman"/>
      <family val="1"/>
    </font>
    <font>
      <b/>
      <sz val="11"/>
      <color indexed="8"/>
      <name val="Arial"/>
      <family val="2"/>
    </font>
    <font>
      <b/>
      <sz val="12"/>
      <color indexed="9"/>
      <name val="Arial"/>
      <family val="2"/>
    </font>
    <font>
      <sz val="10"/>
      <color indexed="8"/>
      <name val="Calibri"/>
      <family val="2"/>
    </font>
    <font>
      <b/>
      <sz val="10"/>
      <color indexed="8"/>
      <name val="Calibri"/>
      <family val="2"/>
    </font>
    <font>
      <sz val="10"/>
      <color indexed="22"/>
      <name val="Calibri"/>
      <family val="2"/>
    </font>
    <font>
      <b/>
      <sz val="9"/>
      <color indexed="8"/>
      <name val="Calibri"/>
      <family val="2"/>
    </font>
    <font>
      <b/>
      <sz val="16"/>
      <color indexed="8"/>
      <name val="Arial"/>
      <family val="2"/>
    </font>
    <font>
      <b/>
      <u val="single"/>
      <sz val="12"/>
      <color indexed="8"/>
      <name val="Arial"/>
      <family val="2"/>
    </font>
    <font>
      <b/>
      <sz val="18"/>
      <color indexed="56"/>
      <name val="Arial"/>
      <family val="2"/>
    </font>
    <font>
      <b/>
      <u val="single"/>
      <sz val="14"/>
      <color indexed="8"/>
      <name val="Arial"/>
      <family val="2"/>
    </font>
    <font>
      <b/>
      <u val="single"/>
      <sz val="10"/>
      <color indexed="8"/>
      <name val="Arial"/>
      <family val="2"/>
    </font>
    <font>
      <b/>
      <sz val="10"/>
      <color indexed="10"/>
      <name val="Arial"/>
      <family val="2"/>
    </font>
    <font>
      <b/>
      <sz val="11"/>
      <color indexed="10"/>
      <name val="Calibri"/>
      <family val="2"/>
    </font>
    <font>
      <sz val="9"/>
      <color indexed="10"/>
      <name val="Arial"/>
      <family val="2"/>
    </font>
    <font>
      <b/>
      <sz val="12"/>
      <color indexed="8"/>
      <name val="Arial"/>
      <family val="2"/>
    </font>
    <font>
      <sz val="14"/>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10"/>
      <color rgb="FF333333"/>
      <name val="Times New Roman"/>
      <family val="1"/>
    </font>
    <font>
      <b/>
      <sz val="11"/>
      <color rgb="FF000000"/>
      <name val="Calibri"/>
      <family val="2"/>
    </font>
    <font>
      <b/>
      <sz val="11"/>
      <color theme="1"/>
      <name val="Arial"/>
      <family val="2"/>
    </font>
    <font>
      <b/>
      <sz val="12"/>
      <color theme="0"/>
      <name val="Arial"/>
      <family val="2"/>
    </font>
    <font>
      <sz val="10"/>
      <color rgb="FF000000"/>
      <name val="Calibri"/>
      <family val="2"/>
    </font>
    <font>
      <b/>
      <sz val="10"/>
      <color rgb="FF000000"/>
      <name val="Calibri"/>
      <family val="2"/>
    </font>
    <font>
      <sz val="10"/>
      <color theme="0" tint="-0.1499900072813034"/>
      <name val="Calibri"/>
      <family val="2"/>
    </font>
    <font>
      <b/>
      <sz val="9"/>
      <color rgb="FF000000"/>
      <name val="Calibri"/>
      <family val="2"/>
    </font>
    <font>
      <b/>
      <sz val="16"/>
      <color theme="1"/>
      <name val="Arial"/>
      <family val="2"/>
    </font>
    <font>
      <b/>
      <sz val="11"/>
      <color theme="1"/>
      <name val="Calibri"/>
      <family val="2"/>
    </font>
    <font>
      <b/>
      <u val="single"/>
      <sz val="12"/>
      <color theme="1"/>
      <name val="Arial"/>
      <family val="2"/>
    </font>
    <font>
      <b/>
      <sz val="18"/>
      <color rgb="FF002060"/>
      <name val="Arial"/>
      <family val="2"/>
    </font>
    <font>
      <b/>
      <u val="single"/>
      <sz val="14"/>
      <color theme="1"/>
      <name val="Arial"/>
      <family val="2"/>
    </font>
    <font>
      <b/>
      <u val="single"/>
      <sz val="10"/>
      <color theme="1"/>
      <name val="Arial"/>
      <family val="2"/>
    </font>
    <font>
      <sz val="10"/>
      <color rgb="FF000000"/>
      <name val="Arial"/>
      <family val="2"/>
    </font>
    <font>
      <b/>
      <sz val="10"/>
      <color rgb="FFFF0000"/>
      <name val="Arial"/>
      <family val="2"/>
    </font>
    <font>
      <b/>
      <sz val="11"/>
      <color rgb="FFFF0000"/>
      <name val="Calibri"/>
      <family val="2"/>
    </font>
    <font>
      <sz val="9"/>
      <color rgb="FFFF0000"/>
      <name val="Arial"/>
      <family val="2"/>
    </font>
    <font>
      <sz val="11"/>
      <color rgb="FF000000"/>
      <name val="Calibri"/>
      <family val="2"/>
    </font>
    <font>
      <b/>
      <sz val="12"/>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CCFFFF"/>
        <bgColor indexed="64"/>
      </patternFill>
    </fill>
    <fill>
      <patternFill patternType="solid">
        <fgColor indexed="43"/>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style="medium"/>
      <bottom style="medium"/>
    </border>
    <border>
      <left/>
      <right style="medium"/>
      <top/>
      <bottom style="medium"/>
    </border>
    <border>
      <left style="medium"/>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ck"/>
      <bottom style="medium"/>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medium"/>
      <right style="medium"/>
      <top style="medium"/>
      <bottom/>
    </border>
    <border>
      <left style="medium"/>
      <right style="medium"/>
      <top/>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style="medium"/>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6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6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50">
    <xf numFmtId="0" fontId="0" fillId="0" borderId="0" xfId="0" applyAlignment="1">
      <alignment/>
    </xf>
    <xf numFmtId="0" fontId="74" fillId="0" borderId="0" xfId="0" applyFont="1" applyAlignment="1">
      <alignment/>
    </xf>
    <xf numFmtId="0" fontId="74" fillId="0" borderId="0" xfId="0" applyFont="1" applyAlignment="1">
      <alignment horizontal="center"/>
    </xf>
    <xf numFmtId="167" fontId="74" fillId="0" borderId="0" xfId="0" applyNumberFormat="1" applyFont="1" applyAlignment="1">
      <alignment horizontal="center"/>
    </xf>
    <xf numFmtId="14" fontId="0" fillId="0" borderId="0" xfId="0" applyNumberFormat="1" applyAlignment="1">
      <alignment horizontal="center"/>
    </xf>
    <xf numFmtId="13" fontId="0" fillId="0" borderId="0" xfId="0" applyNumberFormat="1" applyAlignment="1">
      <alignment horizontal="center"/>
    </xf>
    <xf numFmtId="0" fontId="0" fillId="0" borderId="0" xfId="0" applyAlignment="1">
      <alignment horizontal="center"/>
    </xf>
    <xf numFmtId="167" fontId="0" fillId="0" borderId="0" xfId="0" applyNumberFormat="1" applyAlignment="1">
      <alignment horizontal="center"/>
    </xf>
    <xf numFmtId="0" fontId="0" fillId="0" borderId="0" xfId="0" applyFill="1" applyAlignment="1">
      <alignment/>
    </xf>
    <xf numFmtId="0" fontId="76" fillId="0" borderId="0" xfId="0" applyFont="1" applyFill="1" applyAlignment="1">
      <alignment/>
    </xf>
    <xf numFmtId="165" fontId="2" fillId="0" borderId="10" xfId="0" applyNumberFormat="1" applyFont="1" applyFill="1" applyBorder="1" applyAlignment="1" applyProtection="1">
      <alignment horizontal="center" vertical="center"/>
      <protection locked="0"/>
    </xf>
    <xf numFmtId="13" fontId="0" fillId="0" borderId="10" xfId="0" applyNumberFormat="1" applyFont="1" applyFill="1" applyBorder="1" applyAlignment="1" applyProtection="1">
      <alignment horizontal="center" vertical="center"/>
      <protection locked="0"/>
    </xf>
    <xf numFmtId="165" fontId="0" fillId="0" borderId="10" xfId="0" applyNumberFormat="1" applyFont="1" applyFill="1" applyBorder="1" applyAlignment="1" applyProtection="1">
      <alignment horizontal="center" vertical="center"/>
      <protection locked="0"/>
    </xf>
    <xf numFmtId="0" fontId="0" fillId="0" borderId="0" xfId="0" applyAlignment="1">
      <alignment horizontal="left"/>
    </xf>
    <xf numFmtId="1" fontId="0" fillId="0" borderId="0" xfId="0" applyNumberFormat="1" applyAlignment="1">
      <alignment/>
    </xf>
    <xf numFmtId="0" fontId="0" fillId="0" borderId="0" xfId="0" applyAlignment="1">
      <alignment/>
    </xf>
    <xf numFmtId="171" fontId="0" fillId="0" borderId="0" xfId="0" applyNumberFormat="1" applyFill="1" applyAlignment="1">
      <alignment horizontal="left"/>
    </xf>
    <xf numFmtId="1" fontId="0" fillId="0" borderId="0" xfId="0" applyNumberFormat="1" applyFill="1" applyAlignment="1">
      <alignment/>
    </xf>
    <xf numFmtId="14" fontId="0" fillId="0" borderId="0" xfId="0" applyNumberFormat="1" applyAlignment="1">
      <alignment/>
    </xf>
    <xf numFmtId="172" fontId="0" fillId="0" borderId="0" xfId="0" applyNumberFormat="1" applyFill="1" applyAlignment="1">
      <alignment horizontal="left"/>
    </xf>
    <xf numFmtId="171" fontId="0" fillId="0" borderId="0" xfId="0" applyNumberFormat="1" applyAlignment="1">
      <alignment/>
    </xf>
    <xf numFmtId="0" fontId="77" fillId="0" borderId="0" xfId="0" applyFont="1" applyAlignment="1">
      <alignment horizontal="left" vertical="center"/>
    </xf>
    <xf numFmtId="171" fontId="0" fillId="0" borderId="0" xfId="0" applyNumberFormat="1" applyAlignment="1">
      <alignment horizontal="left"/>
    </xf>
    <xf numFmtId="173" fontId="0" fillId="0" borderId="0" xfId="0" applyNumberFormat="1" applyAlignment="1">
      <alignment/>
    </xf>
    <xf numFmtId="166" fontId="0" fillId="33" borderId="10" xfId="0" applyNumberFormat="1" applyFont="1" applyFill="1" applyBorder="1" applyAlignment="1" applyProtection="1">
      <alignment horizontal="center" vertical="center"/>
      <protection locked="0"/>
    </xf>
    <xf numFmtId="0" fontId="62" fillId="0" borderId="0" xfId="0" applyFont="1" applyFill="1" applyBorder="1" applyAlignment="1">
      <alignment/>
    </xf>
    <xf numFmtId="0" fontId="78" fillId="0" borderId="0" xfId="0" applyFont="1" applyFill="1" applyBorder="1" applyAlignment="1">
      <alignment/>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176" fontId="0" fillId="33" borderId="10"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2" fontId="5" fillId="0" borderId="0" xfId="0" applyNumberFormat="1" applyFont="1" applyFill="1" applyBorder="1" applyAlignment="1">
      <alignment/>
    </xf>
    <xf numFmtId="3" fontId="0" fillId="0" borderId="10" xfId="0" applyNumberFormat="1" applyFont="1" applyFill="1" applyBorder="1" applyAlignment="1" applyProtection="1">
      <alignment horizontal="center" vertical="center"/>
      <protection locked="0"/>
    </xf>
    <xf numFmtId="0" fontId="0" fillId="0" borderId="0" xfId="0" applyAlignment="1">
      <alignment/>
    </xf>
    <xf numFmtId="2" fontId="0" fillId="0" borderId="0" xfId="0" applyNumberFormat="1" applyAlignment="1">
      <alignment horizontal="left"/>
    </xf>
    <xf numFmtId="0" fontId="0" fillId="0" borderId="0" xfId="0" applyAlignment="1">
      <alignment horizontal="right"/>
    </xf>
    <xf numFmtId="14" fontId="0" fillId="0" borderId="12" xfId="0" applyNumberFormat="1" applyBorder="1" applyAlignment="1">
      <alignment horizontal="center"/>
    </xf>
    <xf numFmtId="2" fontId="0" fillId="0" borderId="13" xfId="0" applyNumberFormat="1" applyBorder="1" applyAlignment="1">
      <alignment/>
    </xf>
    <xf numFmtId="14" fontId="0" fillId="0" borderId="14" xfId="0" applyNumberFormat="1" applyBorder="1" applyAlignment="1">
      <alignment horizontal="center"/>
    </xf>
    <xf numFmtId="2" fontId="0" fillId="0" borderId="15" xfId="0" applyNumberFormat="1" applyBorder="1" applyAlignment="1">
      <alignment/>
    </xf>
    <xf numFmtId="14" fontId="0" fillId="7" borderId="16" xfId="0" applyNumberFormat="1" applyFill="1" applyBorder="1" applyAlignment="1">
      <alignment horizontal="center"/>
    </xf>
    <xf numFmtId="14" fontId="0" fillId="7" borderId="17" xfId="0" applyNumberFormat="1" applyFill="1" applyBorder="1" applyAlignment="1">
      <alignment horizontal="center"/>
    </xf>
    <xf numFmtId="14" fontId="0" fillId="0" borderId="0" xfId="0" applyNumberFormat="1" applyBorder="1" applyAlignment="1">
      <alignment horizontal="left"/>
    </xf>
    <xf numFmtId="14" fontId="0" fillId="0" borderId="18" xfId="0" applyNumberFormat="1" applyBorder="1" applyAlignment="1">
      <alignment horizontal="left"/>
    </xf>
    <xf numFmtId="0" fontId="0" fillId="7" borderId="16" xfId="0" applyFill="1" applyBorder="1" applyAlignment="1">
      <alignment horizontal="center"/>
    </xf>
    <xf numFmtId="0" fontId="79" fillId="7" borderId="19" xfId="0" applyFont="1" applyFill="1" applyBorder="1" applyAlignment="1">
      <alignment/>
    </xf>
    <xf numFmtId="49" fontId="0" fillId="0" borderId="0" xfId="0" applyNumberFormat="1" applyAlignment="1">
      <alignment horizontal="center"/>
    </xf>
    <xf numFmtId="0" fontId="58" fillId="34" borderId="20" xfId="0" applyFont="1" applyFill="1" applyBorder="1" applyAlignment="1">
      <alignment/>
    </xf>
    <xf numFmtId="167" fontId="61" fillId="34" borderId="21" xfId="0" applyNumberFormat="1" applyFont="1" applyFill="1" applyBorder="1" applyAlignment="1">
      <alignment/>
    </xf>
    <xf numFmtId="167" fontId="80" fillId="34" borderId="22" xfId="0" applyNumberFormat="1" applyFont="1" applyFill="1" applyBorder="1" applyAlignment="1">
      <alignment horizontal="center"/>
    </xf>
    <xf numFmtId="0" fontId="0" fillId="0" borderId="23" xfId="0" applyBorder="1" applyAlignment="1">
      <alignment horizontal="left"/>
    </xf>
    <xf numFmtId="0" fontId="0" fillId="0" borderId="0" xfId="0" applyBorder="1" applyAlignment="1">
      <alignment horizontal="left"/>
    </xf>
    <xf numFmtId="0" fontId="0" fillId="0" borderId="24" xfId="0" applyBorder="1" applyAlignment="1">
      <alignment horizontal="center"/>
    </xf>
    <xf numFmtId="173" fontId="0" fillId="0" borderId="0" xfId="0" applyNumberFormat="1" applyBorder="1" applyAlignment="1">
      <alignment horizontal="left"/>
    </xf>
    <xf numFmtId="0" fontId="0" fillId="0" borderId="24" xfId="0" applyBorder="1" applyAlignment="1">
      <alignment/>
    </xf>
    <xf numFmtId="0" fontId="0" fillId="0" borderId="23" xfId="0" applyBorder="1" applyAlignment="1">
      <alignment/>
    </xf>
    <xf numFmtId="2" fontId="0" fillId="0" borderId="0" xfId="0" applyNumberFormat="1" applyBorder="1" applyAlignment="1">
      <alignment horizontal="left"/>
    </xf>
    <xf numFmtId="0" fontId="0" fillId="0" borderId="0" xfId="0" applyBorder="1" applyAlignment="1">
      <alignment horizontal="center"/>
    </xf>
    <xf numFmtId="0" fontId="0" fillId="0" borderId="23" xfId="0" applyBorder="1" applyAlignment="1">
      <alignment horizontal="right"/>
    </xf>
    <xf numFmtId="0" fontId="58" fillId="34" borderId="25" xfId="0" applyFont="1" applyFill="1" applyBorder="1" applyAlignment="1">
      <alignment/>
    </xf>
    <xf numFmtId="167" fontId="80" fillId="34" borderId="26" xfId="0" applyNumberFormat="1" applyFont="1" applyFill="1" applyBorder="1" applyAlignment="1">
      <alignment horizontal="center"/>
    </xf>
    <xf numFmtId="167" fontId="61" fillId="34" borderId="27" xfId="0" applyNumberFormat="1" applyFont="1" applyFill="1" applyBorder="1" applyAlignment="1">
      <alignment/>
    </xf>
    <xf numFmtId="14" fontId="0" fillId="0" borderId="28" xfId="0" applyNumberFormat="1" applyBorder="1" applyAlignment="1">
      <alignment horizontal="center"/>
    </xf>
    <xf numFmtId="14" fontId="0" fillId="0" borderId="29" xfId="0" applyNumberFormat="1" applyBorder="1" applyAlignment="1">
      <alignment horizontal="center"/>
    </xf>
    <xf numFmtId="14" fontId="0" fillId="0" borderId="30" xfId="0" applyNumberFormat="1" applyBorder="1" applyAlignment="1">
      <alignment horizontal="center"/>
    </xf>
    <xf numFmtId="0" fontId="81" fillId="0" borderId="31" xfId="0" applyFont="1" applyFill="1" applyBorder="1" applyAlignment="1">
      <alignment horizontal="center" vertical="center"/>
    </xf>
    <xf numFmtId="0" fontId="62" fillId="0" borderId="0" xfId="0" applyFont="1" applyFill="1" applyBorder="1" applyAlignment="1">
      <alignment vertical="center" wrapText="1"/>
    </xf>
    <xf numFmtId="0" fontId="82" fillId="0" borderId="0" xfId="0" applyFont="1" applyFill="1" applyBorder="1" applyAlignment="1">
      <alignment vertical="center"/>
    </xf>
    <xf numFmtId="0" fontId="62" fillId="0" borderId="32" xfId="0" applyFont="1" applyFill="1" applyBorder="1" applyAlignment="1">
      <alignment vertical="center"/>
    </xf>
    <xf numFmtId="0" fontId="81" fillId="0" borderId="33" xfId="0" applyFont="1" applyFill="1" applyBorder="1" applyAlignment="1">
      <alignment horizontal="center" vertical="center"/>
    </xf>
    <xf numFmtId="172" fontId="81" fillId="0" borderId="32" xfId="0" applyNumberFormat="1" applyFont="1" applyFill="1" applyBorder="1" applyAlignment="1">
      <alignment horizontal="center" vertical="center"/>
    </xf>
    <xf numFmtId="172" fontId="62" fillId="0" borderId="0" xfId="0" applyNumberFormat="1" applyFont="1" applyFill="1" applyBorder="1" applyAlignment="1">
      <alignment/>
    </xf>
    <xf numFmtId="0" fontId="81" fillId="0" borderId="0" xfId="0" applyFont="1" applyFill="1" applyBorder="1" applyAlignment="1">
      <alignment horizontal="left" vertical="center" indent="4"/>
    </xf>
    <xf numFmtId="0" fontId="81" fillId="0" borderId="0" xfId="0" applyFont="1" applyFill="1" applyBorder="1" applyAlignment="1">
      <alignment vertical="center"/>
    </xf>
    <xf numFmtId="0" fontId="81" fillId="0" borderId="0" xfId="0" applyFont="1" applyFill="1" applyBorder="1" applyAlignment="1">
      <alignment/>
    </xf>
    <xf numFmtId="0" fontId="81" fillId="0" borderId="0" xfId="0" applyFont="1" applyFill="1" applyBorder="1" applyAlignment="1">
      <alignment/>
    </xf>
    <xf numFmtId="0" fontId="74" fillId="0" borderId="0" xfId="0" applyFont="1" applyAlignment="1">
      <alignment horizontal="right"/>
    </xf>
    <xf numFmtId="0" fontId="0" fillId="32" borderId="0" xfId="0" applyFill="1" applyBorder="1" applyAlignment="1">
      <alignment horizontal="center"/>
    </xf>
    <xf numFmtId="170" fontId="0" fillId="32" borderId="0" xfId="0" applyNumberFormat="1"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0" xfId="0" applyFill="1" applyBorder="1" applyAlignment="1">
      <alignment/>
    </xf>
    <xf numFmtId="0" fontId="0" fillId="32" borderId="0" xfId="0" applyFill="1" applyBorder="1" applyAlignment="1">
      <alignment horizontal="left"/>
    </xf>
    <xf numFmtId="0" fontId="0" fillId="11" borderId="0" xfId="0" applyFill="1" applyAlignment="1">
      <alignment/>
    </xf>
    <xf numFmtId="0" fontId="76" fillId="11" borderId="0" xfId="0" applyFont="1" applyFill="1" applyAlignment="1">
      <alignment/>
    </xf>
    <xf numFmtId="0" fontId="0" fillId="11" borderId="0" xfId="0" applyFill="1" applyAlignment="1">
      <alignment horizontal="center"/>
    </xf>
    <xf numFmtId="0" fontId="0" fillId="11" borderId="0" xfId="0" applyFont="1" applyFill="1" applyAlignment="1">
      <alignment horizontal="right"/>
    </xf>
    <xf numFmtId="0" fontId="0" fillId="11" borderId="0" xfId="0" applyFill="1" applyAlignment="1">
      <alignment horizontal="right"/>
    </xf>
    <xf numFmtId="0" fontId="0" fillId="11" borderId="0" xfId="0" applyFill="1" applyAlignment="1">
      <alignment horizontal="left"/>
    </xf>
    <xf numFmtId="173" fontId="0" fillId="11" borderId="0" xfId="0" applyNumberFormat="1" applyFill="1" applyAlignment="1">
      <alignment horizontal="center"/>
    </xf>
    <xf numFmtId="0" fontId="74" fillId="11" borderId="0" xfId="0" applyFont="1" applyFill="1" applyAlignment="1">
      <alignment/>
    </xf>
    <xf numFmtId="0" fontId="0" fillId="11" borderId="0" xfId="0" applyFill="1" applyAlignment="1">
      <alignment wrapText="1"/>
    </xf>
    <xf numFmtId="0" fontId="0" fillId="32" borderId="34" xfId="0" applyFill="1" applyBorder="1" applyAlignment="1">
      <alignment horizontal="center"/>
    </xf>
    <xf numFmtId="0" fontId="74" fillId="32" borderId="0" xfId="0" applyFont="1" applyFill="1" applyBorder="1" applyAlignment="1">
      <alignment/>
    </xf>
    <xf numFmtId="0" fontId="0" fillId="32" borderId="0" xfId="0" applyFont="1" applyFill="1" applyBorder="1" applyAlignment="1">
      <alignment horizontal="center" vertical="center"/>
    </xf>
    <xf numFmtId="0" fontId="0" fillId="32" borderId="35" xfId="0" applyFill="1" applyBorder="1" applyAlignment="1">
      <alignment horizontal="left"/>
    </xf>
    <xf numFmtId="165" fontId="0" fillId="32" borderId="0" xfId="0" applyNumberFormat="1" applyFill="1" applyBorder="1" applyAlignment="1">
      <alignment horizontal="center"/>
    </xf>
    <xf numFmtId="1" fontId="0" fillId="32" borderId="0" xfId="0" applyNumberFormat="1" applyFont="1" applyFill="1" applyBorder="1" applyAlignment="1">
      <alignment horizontal="center" vertical="center"/>
    </xf>
    <xf numFmtId="0" fontId="2" fillId="32" borderId="0" xfId="0" applyFont="1" applyFill="1" applyBorder="1" applyAlignment="1">
      <alignment horizontal="left" vertical="center"/>
    </xf>
    <xf numFmtId="1" fontId="2" fillId="32" borderId="0" xfId="0" applyNumberFormat="1" applyFont="1" applyFill="1" applyBorder="1" applyAlignment="1">
      <alignment horizontal="center" vertical="center"/>
    </xf>
    <xf numFmtId="0" fontId="0" fillId="32" borderId="0" xfId="0" applyFill="1" applyBorder="1" applyAlignment="1">
      <alignment horizontal="center" vertical="center"/>
    </xf>
    <xf numFmtId="0" fontId="0" fillId="32" borderId="0" xfId="0" applyFill="1" applyBorder="1" applyAlignment="1">
      <alignment horizontal="left" vertical="center"/>
    </xf>
    <xf numFmtId="0" fontId="0" fillId="32" borderId="35" xfId="0" applyFill="1" applyBorder="1" applyAlignment="1">
      <alignment horizontal="left" vertical="center"/>
    </xf>
    <xf numFmtId="0" fontId="0" fillId="32" borderId="3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167" fontId="80" fillId="34" borderId="38" xfId="0" applyNumberFormat="1" applyFont="1" applyFill="1"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173" fontId="79" fillId="7" borderId="19" xfId="0" applyNumberFormat="1" applyFont="1" applyFill="1" applyBorder="1" applyAlignment="1">
      <alignment horizontal="center"/>
    </xf>
    <xf numFmtId="167" fontId="61" fillId="34" borderId="45" xfId="0" applyNumberFormat="1" applyFont="1" applyFill="1" applyBorder="1" applyAlignment="1">
      <alignment horizontal="center"/>
    </xf>
    <xf numFmtId="0" fontId="0" fillId="32" borderId="46" xfId="0" applyFill="1" applyBorder="1" applyAlignment="1">
      <alignment horizontal="center"/>
    </xf>
    <xf numFmtId="0" fontId="75" fillId="32" borderId="47" xfId="0" applyFont="1" applyFill="1" applyBorder="1" applyAlignment="1">
      <alignment/>
    </xf>
    <xf numFmtId="0" fontId="0" fillId="32" borderId="47" xfId="0" applyFill="1" applyBorder="1" applyAlignment="1">
      <alignment/>
    </xf>
    <xf numFmtId="0" fontId="0" fillId="32" borderId="47" xfId="0" applyFill="1" applyBorder="1" applyAlignment="1">
      <alignment horizontal="left"/>
    </xf>
    <xf numFmtId="0" fontId="0" fillId="32" borderId="32" xfId="0" applyFill="1" applyBorder="1" applyAlignment="1">
      <alignment horizontal="left"/>
    </xf>
    <xf numFmtId="0" fontId="76" fillId="11" borderId="0" xfId="0" applyFont="1" applyFill="1" applyBorder="1" applyAlignment="1">
      <alignment/>
    </xf>
    <xf numFmtId="0" fontId="4" fillId="0" borderId="11" xfId="0" applyFont="1" applyFill="1" applyBorder="1" applyAlignment="1">
      <alignment horizontal="right" vertical="center" wrapText="1"/>
    </xf>
    <xf numFmtId="172" fontId="83" fillId="0" borderId="32" xfId="0" applyNumberFormat="1" applyFont="1" applyFill="1" applyBorder="1" applyAlignment="1">
      <alignment horizontal="center" vertical="center"/>
    </xf>
    <xf numFmtId="0" fontId="83" fillId="0" borderId="33" xfId="0" applyFont="1" applyFill="1" applyBorder="1" applyAlignment="1">
      <alignment horizontal="center" vertical="center"/>
    </xf>
    <xf numFmtId="0" fontId="84" fillId="0" borderId="45" xfId="0" applyFont="1" applyFill="1" applyBorder="1" applyAlignment="1">
      <alignment horizontal="center" vertical="center" wrapText="1"/>
    </xf>
    <xf numFmtId="0" fontId="3" fillId="0" borderId="0" xfId="0" applyFont="1" applyAlignment="1">
      <alignment/>
    </xf>
    <xf numFmtId="17" fontId="0" fillId="0" borderId="0" xfId="0" applyNumberFormat="1" applyAlignment="1" quotePrefix="1">
      <alignment/>
    </xf>
    <xf numFmtId="0" fontId="3" fillId="0" borderId="0" xfId="0" applyFont="1" applyFill="1" applyBorder="1" applyAlignment="1">
      <alignment horizontal="center" vertical="center"/>
    </xf>
    <xf numFmtId="0" fontId="0" fillId="0" borderId="43"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2" fontId="85" fillId="7" borderId="17" xfId="0" applyNumberFormat="1" applyFont="1" applyFill="1" applyBorder="1" applyAlignment="1">
      <alignment horizontal="left"/>
    </xf>
    <xf numFmtId="167" fontId="61" fillId="34" borderId="0" xfId="0" applyNumberFormat="1" applyFont="1" applyFill="1" applyBorder="1" applyAlignment="1">
      <alignment horizontal="center"/>
    </xf>
    <xf numFmtId="0" fontId="86"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2" fillId="11" borderId="0" xfId="0" applyFont="1" applyFill="1" applyBorder="1" applyAlignment="1" applyProtection="1">
      <alignment horizontal="left" vertical="center"/>
      <protection locked="0"/>
    </xf>
    <xf numFmtId="0" fontId="0" fillId="0" borderId="46" xfId="0" applyBorder="1" applyAlignment="1">
      <alignment/>
    </xf>
    <xf numFmtId="0" fontId="0" fillId="0" borderId="47" xfId="0" applyBorder="1" applyAlignment="1">
      <alignment/>
    </xf>
    <xf numFmtId="0" fontId="0" fillId="0" borderId="48" xfId="0" applyBorder="1" applyAlignment="1">
      <alignment horizontal="center"/>
    </xf>
    <xf numFmtId="0" fontId="0" fillId="0" borderId="32" xfId="0" applyBorder="1" applyAlignment="1">
      <alignment horizontal="center"/>
    </xf>
    <xf numFmtId="0" fontId="0" fillId="0" borderId="49" xfId="0" applyBorder="1" applyAlignment="1">
      <alignment/>
    </xf>
    <xf numFmtId="0" fontId="0" fillId="0" borderId="29" xfId="0" applyBorder="1" applyAlignment="1">
      <alignment/>
    </xf>
    <xf numFmtId="0" fontId="0" fillId="0" borderId="50" xfId="0" applyBorder="1" applyAlignment="1">
      <alignment/>
    </xf>
    <xf numFmtId="176" fontId="74" fillId="0" borderId="51" xfId="0" applyNumberFormat="1" applyFont="1" applyFill="1" applyBorder="1" applyAlignment="1">
      <alignment/>
    </xf>
    <xf numFmtId="0" fontId="0" fillId="11" borderId="0" xfId="0" applyFill="1" applyAlignment="1" applyProtection="1">
      <alignment horizontal="left"/>
      <protection locked="0"/>
    </xf>
    <xf numFmtId="1" fontId="87" fillId="0" borderId="0" xfId="0" applyNumberFormat="1" applyFont="1" applyAlignment="1">
      <alignment/>
    </xf>
    <xf numFmtId="176" fontId="2" fillId="35" borderId="48" xfId="0" applyNumberFormat="1" applyFont="1" applyFill="1" applyBorder="1" applyAlignment="1">
      <alignment horizontal="left"/>
    </xf>
    <xf numFmtId="176" fontId="2" fillId="35" borderId="52" xfId="0" applyNumberFormat="1" applyFont="1" applyFill="1" applyBorder="1" applyAlignment="1">
      <alignment horizontal="left"/>
    </xf>
    <xf numFmtId="0" fontId="14" fillId="36" borderId="36" xfId="0" applyFont="1" applyFill="1" applyBorder="1" applyAlignment="1">
      <alignment horizontal="center"/>
    </xf>
    <xf numFmtId="0" fontId="15" fillId="36" borderId="37" xfId="0" applyFont="1" applyFill="1" applyBorder="1" applyAlignment="1">
      <alignment horizontal="right" vertical="center"/>
    </xf>
    <xf numFmtId="0" fontId="16" fillId="36" borderId="37" xfId="0" applyFont="1" applyFill="1" applyBorder="1" applyAlignment="1">
      <alignment horizontal="center" vertical="center"/>
    </xf>
    <xf numFmtId="0" fontId="14" fillId="36" borderId="37" xfId="0" applyFont="1" applyFill="1" applyBorder="1" applyAlignment="1">
      <alignment/>
    </xf>
    <xf numFmtId="0" fontId="14" fillId="36" borderId="37" xfId="0" applyFont="1" applyFill="1" applyBorder="1" applyAlignment="1">
      <alignment horizontal="center"/>
    </xf>
    <xf numFmtId="0" fontId="14" fillId="36" borderId="37" xfId="0" applyFont="1" applyFill="1" applyBorder="1" applyAlignment="1">
      <alignment horizontal="left"/>
    </xf>
    <xf numFmtId="0" fontId="14" fillId="36" borderId="48" xfId="0" applyFont="1" applyFill="1" applyBorder="1" applyAlignment="1">
      <alignment horizontal="left"/>
    </xf>
    <xf numFmtId="0" fontId="2" fillId="36" borderId="0" xfId="0" applyFont="1" applyFill="1" applyBorder="1" applyAlignment="1">
      <alignment/>
    </xf>
    <xf numFmtId="0" fontId="2" fillId="36" borderId="0" xfId="0" applyFont="1" applyFill="1" applyBorder="1" applyAlignment="1">
      <alignment horizontal="center" vertical="center" wrapText="1"/>
    </xf>
    <xf numFmtId="0" fontId="2" fillId="36" borderId="0" xfId="0" applyFont="1" applyFill="1" applyBorder="1" applyAlignment="1">
      <alignment horizontal="left"/>
    </xf>
    <xf numFmtId="0" fontId="2" fillId="36" borderId="35" xfId="0" applyFont="1" applyFill="1" applyBorder="1" applyAlignment="1">
      <alignment horizontal="left"/>
    </xf>
    <xf numFmtId="0" fontId="14" fillId="36" borderId="0" xfId="0" applyFont="1" applyFill="1" applyBorder="1" applyAlignment="1">
      <alignment/>
    </xf>
    <xf numFmtId="0" fontId="14" fillId="36" borderId="0" xfId="0" applyFont="1" applyFill="1" applyBorder="1" applyAlignment="1">
      <alignment horizontal="center"/>
    </xf>
    <xf numFmtId="0" fontId="14" fillId="36" borderId="0" xfId="0" applyFont="1" applyFill="1" applyBorder="1" applyAlignment="1">
      <alignment horizontal="left"/>
    </xf>
    <xf numFmtId="0" fontId="14" fillId="36" borderId="35" xfId="0" applyFont="1" applyFill="1" applyBorder="1" applyAlignment="1">
      <alignment horizontal="left"/>
    </xf>
    <xf numFmtId="170" fontId="18" fillId="36" borderId="0" xfId="0" applyNumberFormat="1" applyFont="1" applyFill="1" applyBorder="1" applyAlignment="1">
      <alignment horizontal="center" vertical="center"/>
    </xf>
    <xf numFmtId="44" fontId="88" fillId="0" borderId="31" xfId="0" applyNumberFormat="1" applyFont="1" applyFill="1" applyBorder="1" applyAlignment="1">
      <alignment vertical="center"/>
    </xf>
    <xf numFmtId="0" fontId="14" fillId="36" borderId="32" xfId="0" applyFont="1" applyFill="1" applyBorder="1" applyAlignment="1">
      <alignment horizontal="left"/>
    </xf>
    <xf numFmtId="0" fontId="14" fillId="36" borderId="47" xfId="0" applyFont="1" applyFill="1" applyBorder="1" applyAlignment="1">
      <alignment/>
    </xf>
    <xf numFmtId="0" fontId="14" fillId="36" borderId="47" xfId="0" applyFont="1" applyFill="1" applyBorder="1" applyAlignment="1">
      <alignment horizontal="center"/>
    </xf>
    <xf numFmtId="0" fontId="14" fillId="36" borderId="47" xfId="0" applyFont="1" applyFill="1" applyBorder="1" applyAlignment="1">
      <alignment horizontal="left"/>
    </xf>
    <xf numFmtId="0" fontId="0" fillId="32" borderId="0" xfId="0" applyFill="1" applyBorder="1" applyAlignment="1">
      <alignment vertical="center"/>
    </xf>
    <xf numFmtId="166" fontId="0" fillId="32" borderId="0" xfId="0" applyNumberFormat="1" applyFill="1" applyBorder="1" applyAlignment="1">
      <alignment horizontal="center" vertical="center"/>
    </xf>
    <xf numFmtId="166" fontId="0" fillId="32" borderId="0" xfId="0" applyNumberFormat="1" applyFill="1" applyBorder="1" applyAlignment="1">
      <alignment horizontal="left" vertical="center"/>
    </xf>
    <xf numFmtId="166" fontId="0" fillId="32" borderId="35" xfId="0" applyNumberFormat="1" applyFill="1" applyBorder="1" applyAlignment="1">
      <alignment horizontal="left" vertical="center"/>
    </xf>
    <xf numFmtId="1" fontId="0" fillId="32" borderId="0" xfId="0" applyNumberFormat="1" applyFill="1" applyBorder="1" applyAlignment="1">
      <alignment horizontal="center" vertical="center"/>
    </xf>
    <xf numFmtId="0" fontId="5" fillId="32" borderId="0" xfId="0" applyFont="1" applyFill="1" applyBorder="1" applyAlignment="1">
      <alignment vertical="center" wrapText="1"/>
    </xf>
    <xf numFmtId="170" fontId="18" fillId="36" borderId="47" xfId="0" applyNumberFormat="1" applyFont="1" applyFill="1" applyBorder="1" applyAlignment="1">
      <alignment horizontal="center" vertical="center"/>
    </xf>
    <xf numFmtId="0" fontId="0" fillId="32" borderId="47" xfId="0" applyFont="1" applyFill="1" applyBorder="1" applyAlignment="1">
      <alignment horizontal="center" vertical="center"/>
    </xf>
    <xf numFmtId="0" fontId="2" fillId="32" borderId="47" xfId="0" applyFont="1" applyFill="1" applyBorder="1" applyAlignment="1">
      <alignment vertical="center"/>
    </xf>
    <xf numFmtId="170" fontId="0" fillId="32" borderId="47" xfId="0" applyNumberFormat="1" applyFont="1" applyFill="1" applyBorder="1" applyAlignment="1">
      <alignment horizontal="center" vertical="center" wrapText="1"/>
    </xf>
    <xf numFmtId="0" fontId="0" fillId="32" borderId="47" xfId="0" applyFill="1" applyBorder="1" applyAlignment="1">
      <alignment horizontal="center"/>
    </xf>
    <xf numFmtId="0" fontId="19" fillId="37" borderId="31" xfId="61" applyFont="1" applyFill="1" applyBorder="1" applyAlignment="1">
      <alignment wrapText="1"/>
      <protection/>
    </xf>
    <xf numFmtId="0" fontId="2" fillId="37" borderId="45" xfId="61" applyFont="1" applyFill="1" applyBorder="1" applyAlignment="1">
      <alignment vertical="top" wrapText="1"/>
      <protection/>
    </xf>
    <xf numFmtId="0" fontId="0" fillId="0" borderId="0" xfId="0" applyAlignment="1">
      <alignment wrapText="1"/>
    </xf>
    <xf numFmtId="0" fontId="0" fillId="32" borderId="0" xfId="0" applyFont="1" applyFill="1" applyBorder="1" applyAlignment="1">
      <alignment horizontal="right"/>
    </xf>
    <xf numFmtId="0" fontId="0" fillId="32" borderId="0" xfId="0" applyFill="1" applyBorder="1" applyAlignment="1">
      <alignment horizontal="right" vertical="center"/>
    </xf>
    <xf numFmtId="0" fontId="2" fillId="32" borderId="0" xfId="0" applyFont="1" applyFill="1" applyBorder="1" applyAlignment="1">
      <alignment horizontal="right" vertical="center"/>
    </xf>
    <xf numFmtId="0" fontId="75" fillId="32" borderId="0" xfId="0" applyFont="1" applyFill="1" applyBorder="1" applyAlignment="1">
      <alignment horizontal="right" vertical="center"/>
    </xf>
    <xf numFmtId="0" fontId="0" fillId="32" borderId="0" xfId="0" applyFill="1" applyBorder="1" applyAlignment="1">
      <alignment horizontal="right"/>
    </xf>
    <xf numFmtId="0" fontId="2" fillId="32" borderId="0" xfId="0" applyFont="1" applyFill="1" applyBorder="1" applyAlignment="1">
      <alignment horizontal="right"/>
    </xf>
    <xf numFmtId="0" fontId="75" fillId="32" borderId="0" xfId="0" applyFont="1" applyFill="1" applyBorder="1" applyAlignment="1">
      <alignment horizontal="right"/>
    </xf>
    <xf numFmtId="0" fontId="0" fillId="38" borderId="0" xfId="0" applyFill="1" applyAlignment="1">
      <alignment/>
    </xf>
    <xf numFmtId="0" fontId="0" fillId="0" borderId="53" xfId="0" applyBorder="1" applyAlignment="1">
      <alignment vertical="center" wrapText="1"/>
    </xf>
    <xf numFmtId="0" fontId="0" fillId="0" borderId="54" xfId="0" applyBorder="1" applyAlignment="1">
      <alignment wrapText="1"/>
    </xf>
    <xf numFmtId="0" fontId="89" fillId="0" borderId="55" xfId="0" applyFont="1" applyBorder="1" applyAlignment="1">
      <alignment horizontal="center" vertical="center"/>
    </xf>
    <xf numFmtId="0" fontId="0" fillId="0" borderId="0" xfId="0" applyBorder="1" applyAlignment="1">
      <alignment/>
    </xf>
    <xf numFmtId="0" fontId="90" fillId="0" borderId="0" xfId="0" applyFont="1" applyBorder="1" applyAlignment="1">
      <alignment/>
    </xf>
    <xf numFmtId="0" fontId="0" fillId="0" borderId="0" xfId="0" applyBorder="1" applyAlignment="1">
      <alignment horizontal="right"/>
    </xf>
    <xf numFmtId="13" fontId="0" fillId="0" borderId="0" xfId="0" applyNumberFormat="1" applyBorder="1" applyAlignment="1">
      <alignment horizontal="left"/>
    </xf>
    <xf numFmtId="0" fontId="0" fillId="0" borderId="0" xfId="0" applyBorder="1" applyAlignment="1">
      <alignment horizontal="left" wrapText="1"/>
    </xf>
    <xf numFmtId="0" fontId="0" fillId="38" borderId="35" xfId="0" applyFill="1" applyBorder="1" applyAlignment="1">
      <alignment/>
    </xf>
    <xf numFmtId="0" fontId="0" fillId="38" borderId="34" xfId="0" applyFill="1" applyBorder="1" applyAlignment="1">
      <alignment/>
    </xf>
    <xf numFmtId="0" fontId="0" fillId="38" borderId="47" xfId="0" applyFill="1" applyBorder="1" applyAlignment="1">
      <alignment/>
    </xf>
    <xf numFmtId="0" fontId="0" fillId="38" borderId="47" xfId="0" applyFill="1" applyBorder="1" applyAlignment="1">
      <alignment horizontal="left"/>
    </xf>
    <xf numFmtId="0" fontId="0" fillId="38" borderId="37" xfId="0" applyFill="1" applyBorder="1" applyAlignment="1">
      <alignment/>
    </xf>
    <xf numFmtId="0" fontId="0" fillId="38" borderId="37" xfId="0" applyFill="1" applyBorder="1" applyAlignment="1">
      <alignment horizontal="left"/>
    </xf>
    <xf numFmtId="44" fontId="88" fillId="0" borderId="56" xfId="0" applyNumberFormat="1" applyFont="1" applyFill="1" applyBorder="1" applyAlignment="1">
      <alignment vertical="center"/>
    </xf>
    <xf numFmtId="0" fontId="91" fillId="0" borderId="0" xfId="59" applyFont="1" applyFill="1">
      <alignment/>
      <protection/>
    </xf>
    <xf numFmtId="186" fontId="91" fillId="0" borderId="0" xfId="59" applyNumberFormat="1" applyFont="1" applyFill="1">
      <alignment/>
      <protection/>
    </xf>
    <xf numFmtId="2" fontId="91" fillId="0" borderId="0" xfId="59" applyNumberFormat="1" applyFont="1" applyFill="1">
      <alignment/>
      <protection/>
    </xf>
    <xf numFmtId="170" fontId="0" fillId="11" borderId="0" xfId="0" applyNumberFormat="1" applyFill="1" applyBorder="1" applyAlignment="1">
      <alignment wrapText="1"/>
    </xf>
    <xf numFmtId="2" fontId="0" fillId="0" borderId="0" xfId="0" applyNumberFormat="1" applyAlignment="1">
      <alignment/>
    </xf>
    <xf numFmtId="0" fontId="75" fillId="0" borderId="0" xfId="0" applyFont="1" applyAlignment="1">
      <alignment/>
    </xf>
    <xf numFmtId="0" fontId="92" fillId="0" borderId="0" xfId="0" applyFont="1" applyAlignment="1">
      <alignment/>
    </xf>
    <xf numFmtId="0" fontId="93" fillId="0" borderId="0" xfId="0" applyFont="1" applyAlignment="1">
      <alignment/>
    </xf>
    <xf numFmtId="0" fontId="92" fillId="0" borderId="0" xfId="0" applyFont="1" applyAlignment="1">
      <alignment horizontal="center" vertical="center"/>
    </xf>
    <xf numFmtId="0" fontId="92" fillId="0" borderId="0" xfId="0" applyFont="1" applyAlignment="1">
      <alignment horizontal="center" vertical="center" wrapText="1"/>
    </xf>
    <xf numFmtId="0" fontId="92" fillId="0" borderId="11" xfId="0" applyFont="1" applyBorder="1" applyAlignment="1">
      <alignment horizontal="center" vertical="center" wrapText="1"/>
    </xf>
    <xf numFmtId="0" fontId="75" fillId="0" borderId="0" xfId="59" applyFont="1" applyFill="1">
      <alignment/>
      <protection/>
    </xf>
    <xf numFmtId="186" fontId="75" fillId="0" borderId="0" xfId="59" applyNumberFormat="1" applyFont="1" applyFill="1">
      <alignment/>
      <protection/>
    </xf>
    <xf numFmtId="3" fontId="75" fillId="0" borderId="0" xfId="0" applyNumberFormat="1" applyFont="1" applyAlignment="1">
      <alignment/>
    </xf>
    <xf numFmtId="0" fontId="92" fillId="0" borderId="0" xfId="0" applyFont="1" applyFill="1" applyAlignment="1">
      <alignment horizontal="center"/>
    </xf>
    <xf numFmtId="175" fontId="94" fillId="0" borderId="0" xfId="44" applyNumberFormat="1" applyFont="1" applyAlignment="1">
      <alignment/>
    </xf>
    <xf numFmtId="17" fontId="75" fillId="0" borderId="0" xfId="0" applyNumberFormat="1" applyFont="1" applyAlignment="1" quotePrefix="1">
      <alignment/>
    </xf>
    <xf numFmtId="0" fontId="0" fillId="0" borderId="45" xfId="0" applyBorder="1" applyAlignment="1">
      <alignment horizontal="center"/>
    </xf>
    <xf numFmtId="0" fontId="78" fillId="0" borderId="45" xfId="0" applyFont="1" applyBorder="1" applyAlignment="1">
      <alignment horizontal="left" vertical="center" wrapText="1"/>
    </xf>
    <xf numFmtId="0" fontId="78" fillId="0" borderId="31" xfId="0" applyFont="1" applyBorder="1" applyAlignment="1">
      <alignment horizontal="left" vertical="center" wrapText="1"/>
    </xf>
    <xf numFmtId="0" fontId="95" fillId="0" borderId="33" xfId="0" applyFont="1" applyBorder="1" applyAlignment="1">
      <alignment horizontal="left" vertical="center"/>
    </xf>
    <xf numFmtId="0" fontId="95" fillId="0" borderId="32" xfId="0" applyFont="1" applyBorder="1" applyAlignment="1">
      <alignment horizontal="right" vertical="center"/>
    </xf>
    <xf numFmtId="0" fontId="95" fillId="0" borderId="32" xfId="0" applyFont="1" applyBorder="1" applyAlignment="1">
      <alignment horizontal="left" vertical="center"/>
    </xf>
    <xf numFmtId="0" fontId="17" fillId="36" borderId="34" xfId="0" applyNumberFormat="1" applyFont="1" applyFill="1" applyBorder="1" applyAlignment="1">
      <alignment horizontal="right" vertical="center"/>
    </xf>
    <xf numFmtId="0" fontId="17" fillId="36" borderId="0" xfId="0" applyNumberFormat="1" applyFont="1" applyFill="1" applyBorder="1" applyAlignment="1">
      <alignment horizontal="right" vertical="center"/>
    </xf>
    <xf numFmtId="0" fontId="17" fillId="36" borderId="46" xfId="0" applyNumberFormat="1" applyFont="1" applyFill="1" applyBorder="1" applyAlignment="1">
      <alignment horizontal="right" vertical="center"/>
    </xf>
    <xf numFmtId="0" fontId="17" fillId="36" borderId="47" xfId="0" applyNumberFormat="1" applyFont="1" applyFill="1" applyBorder="1" applyAlignment="1">
      <alignment horizontal="right" vertical="center"/>
    </xf>
    <xf numFmtId="0" fontId="19" fillId="37" borderId="56" xfId="61" applyFont="1" applyFill="1" applyBorder="1" applyAlignment="1">
      <alignment horizontal="left" wrapText="1"/>
      <protection/>
    </xf>
    <xf numFmtId="0" fontId="19" fillId="37" borderId="11" xfId="61" applyFont="1" applyFill="1" applyBorder="1" applyAlignment="1">
      <alignment horizontal="left" wrapText="1"/>
      <protection/>
    </xf>
    <xf numFmtId="44" fontId="88" fillId="0" borderId="11" xfId="0" applyNumberFormat="1" applyFont="1" applyFill="1" applyBorder="1" applyAlignment="1">
      <alignment horizontal="right" vertical="center"/>
    </xf>
    <xf numFmtId="167" fontId="61" fillId="34" borderId="56" xfId="0" applyNumberFormat="1" applyFont="1" applyFill="1" applyBorder="1" applyAlignment="1">
      <alignment horizontal="center"/>
    </xf>
    <xf numFmtId="167" fontId="61" fillId="34" borderId="31" xfId="0" applyNumberFormat="1" applyFont="1" applyFill="1" applyBorder="1" applyAlignment="1">
      <alignment horizontal="center"/>
    </xf>
    <xf numFmtId="0" fontId="3"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82" fillId="0" borderId="0" xfId="0" applyFont="1" applyFill="1" applyBorder="1" applyAlignment="1">
      <alignment vertical="center"/>
    </xf>
    <xf numFmtId="0" fontId="82" fillId="0" borderId="0" xfId="0" applyFont="1" applyFill="1" applyBorder="1" applyAlignment="1">
      <alignment horizontal="center" vertical="center"/>
    </xf>
    <xf numFmtId="0" fontId="82" fillId="0" borderId="56"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31" xfId="0" applyFont="1" applyFill="1" applyBorder="1" applyAlignment="1">
      <alignment horizontal="center" vertical="center"/>
    </xf>
    <xf numFmtId="0" fontId="0" fillId="0" borderId="0" xfId="0" applyBorder="1" applyAlignment="1">
      <alignment horizontal="left" wrapText="1"/>
    </xf>
    <xf numFmtId="0" fontId="96" fillId="0" borderId="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dxfs count="94">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ont>
        <color rgb="FFFFFFCC"/>
      </font>
      <fill>
        <patternFill>
          <bgColor rgb="FFFFFFCC"/>
        </patternFill>
      </fill>
      <border>
        <left/>
        <right/>
        <top/>
        <bottom/>
      </border>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ill>
        <patternFill>
          <bgColor rgb="FFFFFF00"/>
        </patternFill>
      </fill>
    </dxf>
    <dxf>
      <font>
        <color theme="0"/>
      </font>
      <fill>
        <patternFill>
          <bgColor rgb="FFC00000"/>
        </patternFill>
      </fill>
    </dxf>
    <dxf>
      <font>
        <color rgb="FFFFFFCC"/>
      </font>
      <fill>
        <patternFill>
          <bgColor rgb="FFFFFFCC"/>
        </patternFill>
      </fill>
    </dxf>
    <dxf>
      <font>
        <color rgb="FFFFFFCC"/>
      </font>
      <fill>
        <patternFill>
          <bgColor rgb="FFFFFFCC"/>
        </patternFill>
      </fill>
      <border>
        <left/>
        <right/>
        <top/>
        <bottom/>
      </border>
    </dxf>
    <dxf>
      <font>
        <color rgb="FFFFFFCC"/>
      </font>
      <fill>
        <patternFill>
          <bgColor rgb="FFFFFFCC"/>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29</xdr:row>
      <xdr:rowOff>38100</xdr:rowOff>
    </xdr:from>
    <xdr:to>
      <xdr:col>2</xdr:col>
      <xdr:colOff>1628775</xdr:colOff>
      <xdr:row>29</xdr:row>
      <xdr:rowOff>590550</xdr:rowOff>
    </xdr:to>
    <xdr:sp macro="[0]!Clear_form">
      <xdr:nvSpPr>
        <xdr:cNvPr id="1" name="Rounded Rectangle 5"/>
        <xdr:cNvSpPr>
          <a:spLocks/>
        </xdr:cNvSpPr>
      </xdr:nvSpPr>
      <xdr:spPr>
        <a:xfrm>
          <a:off x="800100" y="5191125"/>
          <a:ext cx="2514600" cy="552450"/>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Reset form</a:t>
          </a:r>
        </a:p>
      </xdr:txBody>
    </xdr:sp>
    <xdr:clientData/>
  </xdr:twoCellAnchor>
  <xdr:twoCellAnchor>
    <xdr:from>
      <xdr:col>2</xdr:col>
      <xdr:colOff>1847850</xdr:colOff>
      <xdr:row>29</xdr:row>
      <xdr:rowOff>47625</xdr:rowOff>
    </xdr:from>
    <xdr:to>
      <xdr:col>3</xdr:col>
      <xdr:colOff>838200</xdr:colOff>
      <xdr:row>29</xdr:row>
      <xdr:rowOff>609600</xdr:rowOff>
    </xdr:to>
    <xdr:sp macro="[0]!View_printable_estimate">
      <xdr:nvSpPr>
        <xdr:cNvPr id="2" name="Rounded Rectangle 6"/>
        <xdr:cNvSpPr>
          <a:spLocks/>
        </xdr:cNvSpPr>
      </xdr:nvSpPr>
      <xdr:spPr>
        <a:xfrm>
          <a:off x="3533775" y="5200650"/>
          <a:ext cx="2514600"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View printable estimate</a:t>
          </a:r>
        </a:p>
      </xdr:txBody>
    </xdr:sp>
    <xdr:clientData/>
  </xdr:twoCellAnchor>
  <xdr:twoCellAnchor>
    <xdr:from>
      <xdr:col>3</xdr:col>
      <xdr:colOff>1038225</xdr:colOff>
      <xdr:row>29</xdr:row>
      <xdr:rowOff>47625</xdr:rowOff>
    </xdr:from>
    <xdr:to>
      <xdr:col>8</xdr:col>
      <xdr:colOff>9525</xdr:colOff>
      <xdr:row>29</xdr:row>
      <xdr:rowOff>609600</xdr:rowOff>
    </xdr:to>
    <xdr:sp macro="[0]!Guidance_notes">
      <xdr:nvSpPr>
        <xdr:cNvPr id="3" name="Rounded Rectangle 7"/>
        <xdr:cNvSpPr>
          <a:spLocks/>
        </xdr:cNvSpPr>
      </xdr:nvSpPr>
      <xdr:spPr>
        <a:xfrm>
          <a:off x="6248400" y="5200650"/>
          <a:ext cx="2514600"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View guidance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xdr:row>
      <xdr:rowOff>104775</xdr:rowOff>
    </xdr:from>
    <xdr:to>
      <xdr:col>3</xdr:col>
      <xdr:colOff>476250</xdr:colOff>
      <xdr:row>1</xdr:row>
      <xdr:rowOff>666750</xdr:rowOff>
    </xdr:to>
    <xdr:sp macro="[0]!Return_to_calculator">
      <xdr:nvSpPr>
        <xdr:cNvPr id="1" name="Rounded Rectangle 1"/>
        <xdr:cNvSpPr>
          <a:spLocks/>
        </xdr:cNvSpPr>
      </xdr:nvSpPr>
      <xdr:spPr>
        <a:xfrm>
          <a:off x="2162175" y="266700"/>
          <a:ext cx="2181225"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Return to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3857625</xdr:colOff>
      <xdr:row>4</xdr:row>
      <xdr:rowOff>85725</xdr:rowOff>
    </xdr:from>
    <xdr:to>
      <xdr:col>1</xdr:col>
      <xdr:colOff>6038850</xdr:colOff>
      <xdr:row>4</xdr:row>
      <xdr:rowOff>657225</xdr:rowOff>
    </xdr:to>
    <xdr:sp macro="[0]!Return_to_calculator">
      <xdr:nvSpPr>
        <xdr:cNvPr id="1" name="Rounded Rectangle 2"/>
        <xdr:cNvSpPr>
          <a:spLocks/>
        </xdr:cNvSpPr>
      </xdr:nvSpPr>
      <xdr:spPr>
        <a:xfrm>
          <a:off x="4467225" y="5695950"/>
          <a:ext cx="2181225" cy="5619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Go to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2:AB33"/>
  <sheetViews>
    <sheetView showGridLines="0" tabSelected="1" zoomScalePageLayoutView="0" workbookViewId="0" topLeftCell="A1">
      <selection activeCell="D4" sqref="D4"/>
    </sheetView>
  </sheetViews>
  <sheetFormatPr defaultColWidth="0" defaultRowHeight="12.75" zeroHeight="1"/>
  <cols>
    <col min="1" max="1" width="12.421875" style="82" customWidth="1"/>
    <col min="2" max="2" width="12.8515625" style="84" customWidth="1"/>
    <col min="3" max="3" width="52.8515625" style="82" customWidth="1"/>
    <col min="4" max="4" width="20.7109375" style="85" bestFit="1" customWidth="1"/>
    <col min="5" max="5" width="10.7109375" style="86" customWidth="1"/>
    <col min="6" max="6" width="6.7109375" style="84" customWidth="1"/>
    <col min="7" max="7" width="8.28125" style="87" bestFit="1" customWidth="1"/>
    <col min="8" max="8" width="6.7109375" style="87" customWidth="1"/>
    <col min="9" max="10" width="6.57421875" style="87" customWidth="1"/>
    <col min="11" max="11" width="36.140625" style="82" customWidth="1"/>
    <col min="12" max="12" width="9.140625" style="82" customWidth="1"/>
    <col min="13" max="13" width="9.7109375" style="82" hidden="1" customWidth="1"/>
    <col min="14" max="14" width="10.7109375" style="82" hidden="1" customWidth="1"/>
    <col min="15" max="15" width="9.140625" style="82" hidden="1" customWidth="1"/>
    <col min="16" max="16" width="8.140625" style="82" hidden="1" customWidth="1"/>
    <col min="17" max="17" width="17.28125" style="82" hidden="1" customWidth="1"/>
    <col min="18" max="18" width="5.8515625" style="82" hidden="1" customWidth="1"/>
    <col min="19" max="19" width="17.421875" style="82" hidden="1" customWidth="1"/>
    <col min="20" max="20" width="5.8515625" style="82" hidden="1" customWidth="1"/>
    <col min="21" max="21" width="20.8515625" style="82" hidden="1" customWidth="1"/>
    <col min="22" max="22" width="5.00390625" style="82" hidden="1" customWidth="1"/>
    <col min="23" max="23" width="2.8515625" style="82" hidden="1" customWidth="1"/>
    <col min="24" max="28" width="9.140625" style="82" hidden="1" customWidth="1"/>
    <col min="29" max="16384" width="9.140625" style="82" hidden="1" customWidth="1"/>
  </cols>
  <sheetData>
    <row r="1" ht="6.75" customHeight="1" thickBot="1"/>
    <row r="2" spans="1:28" s="8" customFormat="1" ht="40.5" customHeight="1" thickBot="1">
      <c r="A2" s="82"/>
      <c r="B2" s="207"/>
      <c r="C2" s="237" t="s">
        <v>121</v>
      </c>
      <c r="D2" s="237"/>
      <c r="E2" s="237"/>
      <c r="F2" s="237"/>
      <c r="G2" s="237"/>
      <c r="H2" s="166"/>
      <c r="I2" s="87"/>
      <c r="J2" s="87"/>
      <c r="K2" s="82"/>
      <c r="L2" s="82"/>
      <c r="M2" s="82"/>
      <c r="N2" s="82"/>
      <c r="O2" s="82"/>
      <c r="P2" s="82"/>
      <c r="Q2" s="82"/>
      <c r="R2" s="82"/>
      <c r="S2" s="82"/>
      <c r="T2" s="82"/>
      <c r="U2" s="82"/>
      <c r="V2" s="82"/>
      <c r="W2" s="82"/>
      <c r="X2" s="82"/>
      <c r="Y2" s="82"/>
      <c r="Z2" s="82"/>
      <c r="AA2" s="82"/>
      <c r="AB2" s="82"/>
    </row>
    <row r="3" spans="1:28" s="8" customFormat="1" ht="19.5" customHeight="1">
      <c r="A3" s="82"/>
      <c r="B3" s="91"/>
      <c r="C3" s="92" t="s">
        <v>4</v>
      </c>
      <c r="D3" s="93"/>
      <c r="E3" s="80"/>
      <c r="F3" s="80"/>
      <c r="G3" s="81"/>
      <c r="H3" s="94"/>
      <c r="I3" s="87"/>
      <c r="J3" s="87"/>
      <c r="K3" s="82"/>
      <c r="L3" s="82"/>
      <c r="M3" s="82"/>
      <c r="N3" s="82"/>
      <c r="O3" s="82"/>
      <c r="P3" s="82"/>
      <c r="Q3" s="82"/>
      <c r="R3" s="82"/>
      <c r="S3" s="82"/>
      <c r="T3" s="82"/>
      <c r="U3" s="82"/>
      <c r="V3" s="82"/>
      <c r="W3" s="82"/>
      <c r="X3" s="82"/>
      <c r="Y3" s="82"/>
      <c r="Z3" s="82"/>
      <c r="AA3" s="82"/>
      <c r="AB3" s="82"/>
    </row>
    <row r="4" spans="1:28" s="8" customFormat="1" ht="18" customHeight="1">
      <c r="A4" s="82"/>
      <c r="B4" s="91"/>
      <c r="C4" s="185" t="s">
        <v>114</v>
      </c>
      <c r="D4" s="10"/>
      <c r="E4" s="95"/>
      <c r="F4" s="80"/>
      <c r="G4" s="81"/>
      <c r="H4" s="94"/>
      <c r="I4" s="87">
        <f>IF(I9="Election must start before normal pension age","Error","")</f>
      </c>
      <c r="J4" s="87"/>
      <c r="K4" s="82"/>
      <c r="L4" s="82"/>
      <c r="M4" s="82"/>
      <c r="N4" s="82"/>
      <c r="O4" s="82"/>
      <c r="P4" s="82"/>
      <c r="Q4" s="82"/>
      <c r="R4" s="82"/>
      <c r="S4" s="82"/>
      <c r="T4" s="82"/>
      <c r="U4" s="82"/>
      <c r="V4" s="82"/>
      <c r="W4" s="82"/>
      <c r="X4" s="82"/>
      <c r="Y4" s="82"/>
      <c r="Z4" s="82"/>
      <c r="AA4" s="82"/>
      <c r="AB4" s="82"/>
    </row>
    <row r="5" spans="1:28" s="8" customFormat="1" ht="3.75" customHeight="1">
      <c r="A5" s="82"/>
      <c r="B5" s="102"/>
      <c r="C5" s="186"/>
      <c r="D5" s="93"/>
      <c r="E5" s="171"/>
      <c r="F5" s="171"/>
      <c r="G5" s="100"/>
      <c r="H5" s="101"/>
      <c r="I5" s="87"/>
      <c r="J5" s="87"/>
      <c r="K5" s="82"/>
      <c r="L5" s="82"/>
      <c r="M5" s="82"/>
      <c r="N5" s="82"/>
      <c r="O5" s="82"/>
      <c r="P5" s="82"/>
      <c r="Q5" s="82"/>
      <c r="R5" s="82"/>
      <c r="S5" s="82"/>
      <c r="T5" s="82"/>
      <c r="U5" s="82"/>
      <c r="V5" s="82"/>
      <c r="W5" s="82"/>
      <c r="X5" s="82"/>
      <c r="Y5" s="82"/>
      <c r="Z5" s="82"/>
      <c r="AA5" s="82"/>
      <c r="AB5" s="82"/>
    </row>
    <row r="6" spans="1:28" s="8" customFormat="1" ht="18" customHeight="1">
      <c r="A6" s="82"/>
      <c r="B6" s="102"/>
      <c r="C6" s="186" t="s">
        <v>108</v>
      </c>
      <c r="D6" s="93"/>
      <c r="E6" s="171"/>
      <c r="F6" s="171"/>
      <c r="G6" s="100"/>
      <c r="H6" s="101"/>
      <c r="I6" s="87"/>
      <c r="J6" s="146"/>
      <c r="K6" s="82"/>
      <c r="L6" s="82"/>
      <c r="M6" s="82"/>
      <c r="N6" s="82"/>
      <c r="O6" s="82"/>
      <c r="P6" s="82"/>
      <c r="Q6" s="82"/>
      <c r="R6" s="82"/>
      <c r="S6" s="82"/>
      <c r="T6" s="82"/>
      <c r="U6" s="82"/>
      <c r="V6" s="82"/>
      <c r="W6" s="82"/>
      <c r="X6" s="82"/>
      <c r="Y6" s="82"/>
      <c r="Z6" s="82"/>
      <c r="AA6" s="82"/>
      <c r="AB6" s="82"/>
    </row>
    <row r="7" spans="1:28" s="8" customFormat="1" ht="18" customHeight="1" hidden="1">
      <c r="A7" s="82"/>
      <c r="B7" s="102"/>
      <c r="C7" s="186" t="s">
        <v>64</v>
      </c>
      <c r="D7" s="93">
        <f>VLOOKUP(D4,'State pension age'!B4:E50,3,TRUE)</f>
        <v>65</v>
      </c>
      <c r="E7" s="100" t="str">
        <f>IF(OR(D7="",D7=0),"","Years")</f>
        <v>Years</v>
      </c>
      <c r="F7" s="99">
        <f>VLOOKUP(D4,'State pension age'!B4:E50,4,TRUE)</f>
        <v>0</v>
      </c>
      <c r="G7" s="100" t="s">
        <v>6</v>
      </c>
      <c r="H7" s="101"/>
      <c r="I7" s="87"/>
      <c r="J7" s="87"/>
      <c r="K7" s="87"/>
      <c r="L7" s="87"/>
      <c r="M7" s="82"/>
      <c r="N7" s="82"/>
      <c r="O7" s="82"/>
      <c r="P7" s="82"/>
      <c r="Q7" s="82"/>
      <c r="R7" s="82"/>
      <c r="S7" s="82"/>
      <c r="T7" s="82"/>
      <c r="U7" s="82"/>
      <c r="V7" s="82"/>
      <c r="W7" s="82"/>
      <c r="X7" s="82"/>
      <c r="Y7" s="82"/>
      <c r="Z7" s="82"/>
      <c r="AA7" s="82"/>
      <c r="AB7" s="82"/>
    </row>
    <row r="8" spans="1:28" s="8" customFormat="1" ht="3.75" customHeight="1">
      <c r="A8" s="82"/>
      <c r="B8" s="102"/>
      <c r="C8" s="186"/>
      <c r="D8" s="93"/>
      <c r="E8" s="171"/>
      <c r="F8" s="171"/>
      <c r="G8" s="100"/>
      <c r="H8" s="101"/>
      <c r="I8" s="87"/>
      <c r="J8" s="87"/>
      <c r="K8" s="82"/>
      <c r="L8" s="82"/>
      <c r="M8" s="82"/>
      <c r="N8" s="82"/>
      <c r="O8" s="82"/>
      <c r="P8" s="82"/>
      <c r="Q8" s="82"/>
      <c r="R8" s="82"/>
      <c r="S8" s="82"/>
      <c r="T8" s="82"/>
      <c r="U8" s="82"/>
      <c r="V8" s="82"/>
      <c r="W8" s="82"/>
      <c r="X8" s="82"/>
      <c r="Y8" s="82"/>
      <c r="Z8" s="82"/>
      <c r="AA8" s="82"/>
      <c r="AB8" s="82"/>
    </row>
    <row r="9" spans="1:28" s="8" customFormat="1" ht="18" customHeight="1">
      <c r="A9" s="82"/>
      <c r="B9" s="102"/>
      <c r="C9" s="187" t="s">
        <v>115</v>
      </c>
      <c r="D9" s="24"/>
      <c r="E9" s="172"/>
      <c r="F9" s="172"/>
      <c r="G9" s="173"/>
      <c r="H9" s="174"/>
      <c r="I9" s="87">
        <f>IF(OR(D12=""),"",IF(D11&gt;=Codes!E8,"Election must start before normal pension age",""))</f>
      </c>
      <c r="J9" s="87"/>
      <c r="K9" s="82"/>
      <c r="L9" s="82"/>
      <c r="M9" s="82"/>
      <c r="N9" s="82"/>
      <c r="O9" s="82"/>
      <c r="P9" s="82"/>
      <c r="Q9" s="82"/>
      <c r="R9" s="82"/>
      <c r="S9" s="82"/>
      <c r="T9" s="82"/>
      <c r="U9" s="82"/>
      <c r="V9" s="82"/>
      <c r="W9" s="82"/>
      <c r="X9" s="82"/>
      <c r="Y9" s="82"/>
      <c r="Z9" s="82"/>
      <c r="AA9" s="82"/>
      <c r="AB9" s="82"/>
    </row>
    <row r="10" spans="1:28" s="8" customFormat="1" ht="3.75" customHeight="1">
      <c r="A10" s="82"/>
      <c r="B10" s="102"/>
      <c r="C10" s="188"/>
      <c r="D10" s="93"/>
      <c r="E10" s="171"/>
      <c r="F10" s="171"/>
      <c r="G10" s="100"/>
      <c r="H10" s="101"/>
      <c r="I10" s="87"/>
      <c r="J10" s="87"/>
      <c r="K10" s="82"/>
      <c r="L10" s="82"/>
      <c r="M10" s="82"/>
      <c r="N10" s="82"/>
      <c r="O10" s="82"/>
      <c r="P10" s="82"/>
      <c r="Q10" s="82"/>
      <c r="R10" s="82"/>
      <c r="S10" s="82"/>
      <c r="T10" s="82"/>
      <c r="U10" s="82"/>
      <c r="V10" s="82"/>
      <c r="W10" s="82"/>
      <c r="X10" s="82"/>
      <c r="Y10" s="82"/>
      <c r="Z10" s="82"/>
      <c r="AA10" s="82"/>
      <c r="AB10" s="82"/>
    </row>
    <row r="11" spans="1:28" s="8" customFormat="1" ht="18" customHeight="1">
      <c r="A11" s="82"/>
      <c r="B11" s="102"/>
      <c r="C11" s="187" t="s">
        <v>113</v>
      </c>
      <c r="D11" s="96">
        <f>IF(OR(D4="",D9=""),"",ROUNDDOWN((D9-D4+1)/365.25,0))</f>
      </c>
      <c r="E11" s="175"/>
      <c r="F11" s="171"/>
      <c r="G11" s="100"/>
      <c r="H11" s="101"/>
      <c r="I11" s="87">
        <f>IF(D11&lt;16,"Error","")</f>
      </c>
      <c r="J11" s="88"/>
      <c r="K11" s="84"/>
      <c r="L11" s="84"/>
      <c r="M11" s="84"/>
      <c r="N11" s="82"/>
      <c r="O11" s="82"/>
      <c r="P11" s="82"/>
      <c r="Q11" s="82"/>
      <c r="R11" s="82"/>
      <c r="S11" s="82"/>
      <c r="T11" s="82"/>
      <c r="U11" s="82"/>
      <c r="V11" s="82"/>
      <c r="W11" s="82"/>
      <c r="X11" s="82"/>
      <c r="Y11" s="82"/>
      <c r="Z11" s="82"/>
      <c r="AA11" s="82"/>
      <c r="AB11" s="82"/>
    </row>
    <row r="12" spans="1:28" s="8" customFormat="1" ht="19.5" customHeight="1" hidden="1">
      <c r="A12" s="82"/>
      <c r="B12" s="102" t="s">
        <v>61</v>
      </c>
      <c r="C12" s="176" t="s">
        <v>9</v>
      </c>
      <c r="D12" s="98">
        <f>IF(OR(E7="",D11=""),"",Codes!E8-D11)</f>
      </c>
      <c r="E12" s="97">
        <f>IF(D7="","",IF(D11="","","Years"))</f>
      </c>
      <c r="F12" s="99"/>
      <c r="G12" s="100"/>
      <c r="H12" s="101"/>
      <c r="I12" s="87"/>
      <c r="J12" s="137"/>
      <c r="K12" s="82"/>
      <c r="L12" s="82"/>
      <c r="M12" s="82"/>
      <c r="N12" s="82"/>
      <c r="O12" s="82"/>
      <c r="P12" s="82"/>
      <c r="Q12" s="82"/>
      <c r="R12" s="82"/>
      <c r="S12" s="82"/>
      <c r="T12" s="82"/>
      <c r="U12" s="82"/>
      <c r="V12" s="82"/>
      <c r="W12" s="82"/>
      <c r="X12" s="82"/>
      <c r="Y12" s="82"/>
      <c r="Z12" s="82"/>
      <c r="AA12" s="82"/>
      <c r="AB12" s="82"/>
    </row>
    <row r="13" spans="1:28" s="8" customFormat="1" ht="6.75" customHeight="1" thickBot="1">
      <c r="A13" s="82"/>
      <c r="B13" s="115"/>
      <c r="C13" s="179"/>
      <c r="D13" s="180"/>
      <c r="E13" s="181"/>
      <c r="F13" s="181"/>
      <c r="G13" s="118"/>
      <c r="H13" s="119"/>
      <c r="I13" s="87"/>
      <c r="J13" s="87"/>
      <c r="K13" s="82"/>
      <c r="L13" s="82"/>
      <c r="M13" s="82"/>
      <c r="N13" s="82"/>
      <c r="O13" s="82"/>
      <c r="P13" s="82"/>
      <c r="Q13" s="82"/>
      <c r="R13" s="82"/>
      <c r="S13" s="82"/>
      <c r="T13" s="82"/>
      <c r="U13" s="82"/>
      <c r="V13" s="82"/>
      <c r="W13" s="82"/>
      <c r="X13" s="82"/>
      <c r="Y13" s="82"/>
      <c r="Z13" s="82"/>
      <c r="AA13" s="82"/>
      <c r="AB13" s="82"/>
    </row>
    <row r="14" spans="1:28" s="8" customFormat="1" ht="18" customHeight="1">
      <c r="A14" s="82"/>
      <c r="B14" s="91"/>
      <c r="C14" s="92" t="s">
        <v>68</v>
      </c>
      <c r="D14" s="79"/>
      <c r="E14" s="79"/>
      <c r="F14" s="80"/>
      <c r="G14" s="81"/>
      <c r="H14" s="94"/>
      <c r="I14" s="87"/>
      <c r="J14" s="87"/>
      <c r="K14" s="89"/>
      <c r="L14" s="82"/>
      <c r="M14" s="82"/>
      <c r="N14" s="82"/>
      <c r="O14" s="82"/>
      <c r="P14" s="82"/>
      <c r="Q14" s="82"/>
      <c r="R14" s="82"/>
      <c r="S14" s="82"/>
      <c r="T14" s="82"/>
      <c r="U14" s="82"/>
      <c r="V14" s="82"/>
      <c r="W14" s="82"/>
      <c r="X14" s="82"/>
      <c r="Y14" s="82"/>
      <c r="Z14" s="82"/>
      <c r="AA14" s="82"/>
      <c r="AB14" s="82"/>
    </row>
    <row r="15" spans="1:28" s="8" customFormat="1" ht="18" customHeight="1">
      <c r="A15" s="82"/>
      <c r="B15" s="91"/>
      <c r="C15" s="185" t="s">
        <v>112</v>
      </c>
      <c r="D15" s="78">
        <f>Codes!P14</f>
      </c>
      <c r="E15" s="77"/>
      <c r="F15" s="80"/>
      <c r="G15" s="81"/>
      <c r="H15" s="94"/>
      <c r="I15" s="87"/>
      <c r="J15" s="87"/>
      <c r="K15" s="82"/>
      <c r="L15" s="82"/>
      <c r="M15" s="82"/>
      <c r="N15" s="82"/>
      <c r="O15" s="82"/>
      <c r="P15" s="82"/>
      <c r="Q15" s="82"/>
      <c r="R15" s="82"/>
      <c r="S15" s="82"/>
      <c r="T15" s="82"/>
      <c r="U15" s="82"/>
      <c r="V15" s="82"/>
      <c r="W15" s="82"/>
      <c r="X15" s="82"/>
      <c r="Y15" s="82"/>
      <c r="Z15" s="82"/>
      <c r="AA15" s="82"/>
      <c r="AB15" s="82"/>
    </row>
    <row r="16" spans="1:28" s="8" customFormat="1" ht="3.75" customHeight="1">
      <c r="A16" s="82"/>
      <c r="B16" s="91"/>
      <c r="C16" s="189"/>
      <c r="D16" s="93"/>
      <c r="E16" s="80"/>
      <c r="F16" s="80"/>
      <c r="G16" s="81"/>
      <c r="H16" s="94"/>
      <c r="I16" s="87"/>
      <c r="J16" s="87"/>
      <c r="K16" s="82"/>
      <c r="L16" s="82"/>
      <c r="M16" s="82"/>
      <c r="N16" s="82"/>
      <c r="O16" s="82"/>
      <c r="P16" s="82"/>
      <c r="Q16" s="82"/>
      <c r="R16" s="82"/>
      <c r="S16" s="82"/>
      <c r="T16" s="82"/>
      <c r="U16" s="82"/>
      <c r="V16" s="82"/>
      <c r="W16" s="82"/>
      <c r="X16" s="82"/>
      <c r="Y16" s="82"/>
      <c r="Z16" s="82"/>
      <c r="AA16" s="82"/>
      <c r="AB16" s="82"/>
    </row>
    <row r="17" spans="1:28" s="8" customFormat="1" ht="18" customHeight="1">
      <c r="A17" s="82"/>
      <c r="B17" s="91"/>
      <c r="C17" s="190" t="s">
        <v>109</v>
      </c>
      <c r="D17" s="29"/>
      <c r="E17" s="80"/>
      <c r="F17" s="80"/>
      <c r="G17" s="81"/>
      <c r="H17" s="94"/>
      <c r="I17" s="87">
        <f>IF(D17&gt;D15,"Error","")</f>
      </c>
      <c r="J17" s="87"/>
      <c r="K17" s="82"/>
      <c r="L17" s="82"/>
      <c r="M17" s="82"/>
      <c r="N17" s="82"/>
      <c r="O17" s="82"/>
      <c r="P17" s="82"/>
      <c r="Q17" s="82"/>
      <c r="R17" s="82"/>
      <c r="S17" s="82"/>
      <c r="T17" s="82"/>
      <c r="U17" s="82"/>
      <c r="V17" s="82"/>
      <c r="W17" s="82"/>
      <c r="X17" s="82"/>
      <c r="Y17" s="82"/>
      <c r="Z17" s="82"/>
      <c r="AA17" s="82"/>
      <c r="AB17" s="82"/>
    </row>
    <row r="18" spans="1:28" s="8" customFormat="1" ht="3.75" customHeight="1">
      <c r="A18" s="82"/>
      <c r="B18" s="91"/>
      <c r="C18" s="191"/>
      <c r="D18" s="93"/>
      <c r="E18" s="80"/>
      <c r="F18" s="80"/>
      <c r="G18" s="81"/>
      <c r="H18" s="94"/>
      <c r="I18" s="87"/>
      <c r="J18" s="87"/>
      <c r="K18" s="82"/>
      <c r="L18" s="82"/>
      <c r="M18" s="82"/>
      <c r="N18" s="82"/>
      <c r="O18" s="82"/>
      <c r="P18" s="82"/>
      <c r="Q18" s="82"/>
      <c r="R18" s="82"/>
      <c r="S18" s="82"/>
      <c r="T18" s="82"/>
      <c r="U18" s="82"/>
      <c r="V18" s="82"/>
      <c r="W18" s="82"/>
      <c r="X18" s="82"/>
      <c r="Y18" s="82"/>
      <c r="Z18" s="82"/>
      <c r="AA18" s="82"/>
      <c r="AB18" s="82"/>
    </row>
    <row r="19" spans="1:28" s="8" customFormat="1" ht="18" customHeight="1">
      <c r="A19" s="82"/>
      <c r="B19" s="91"/>
      <c r="C19" s="190" t="s">
        <v>116</v>
      </c>
      <c r="D19" s="11"/>
      <c r="E19" s="80"/>
      <c r="F19" s="80"/>
      <c r="G19" s="81"/>
      <c r="H19" s="94"/>
      <c r="I19" s="87">
        <f>IF(D19=Codes!C2,"",IF(D12=1,"Payment can only be made by lump sum",""))</f>
      </c>
      <c r="J19" s="87"/>
      <c r="K19" s="82"/>
      <c r="L19" s="82"/>
      <c r="M19" s="82"/>
      <c r="N19" s="82"/>
      <c r="O19" s="82"/>
      <c r="P19" s="82"/>
      <c r="Q19" s="82"/>
      <c r="R19" s="82"/>
      <c r="S19" s="82"/>
      <c r="T19" s="82"/>
      <c r="U19" s="82"/>
      <c r="V19" s="82"/>
      <c r="W19" s="82"/>
      <c r="X19" s="82"/>
      <c r="Y19" s="82"/>
      <c r="Z19" s="82"/>
      <c r="AA19" s="82"/>
      <c r="AB19" s="82"/>
    </row>
    <row r="20" spans="1:28" s="8" customFormat="1" ht="3.75" customHeight="1">
      <c r="A20" s="82"/>
      <c r="B20" s="91"/>
      <c r="C20" s="191"/>
      <c r="D20" s="93"/>
      <c r="E20" s="80"/>
      <c r="F20" s="80"/>
      <c r="G20" s="81"/>
      <c r="H20" s="94"/>
      <c r="I20" s="87"/>
      <c r="J20" s="87"/>
      <c r="K20" s="82"/>
      <c r="L20" s="82"/>
      <c r="M20" s="82"/>
      <c r="N20" s="82"/>
      <c r="O20" s="82"/>
      <c r="P20" s="82"/>
      <c r="Q20" s="82"/>
      <c r="R20" s="82"/>
      <c r="S20" s="82"/>
      <c r="T20" s="82"/>
      <c r="U20" s="82"/>
      <c r="V20" s="82"/>
      <c r="W20" s="82"/>
      <c r="X20" s="82"/>
      <c r="Y20" s="82"/>
      <c r="Z20" s="82"/>
      <c r="AA20" s="82"/>
      <c r="AB20" s="82"/>
    </row>
    <row r="21" spans="1:28" s="8" customFormat="1" ht="18" customHeight="1">
      <c r="A21" s="82"/>
      <c r="B21" s="91"/>
      <c r="C21" s="190" t="s">
        <v>110</v>
      </c>
      <c r="D21" s="32"/>
      <c r="E21" s="80"/>
      <c r="F21" s="80"/>
      <c r="G21" s="81"/>
      <c r="H21" s="94"/>
      <c r="I21" s="87">
        <f>IF(OR(D21="",D12="",D12&lt;2),"",IF(D21&gt;(D12-1),"Error",""))</f>
      </c>
      <c r="J21" s="87"/>
      <c r="K21" s="82"/>
      <c r="L21" s="82"/>
      <c r="M21" s="82"/>
      <c r="N21" s="82"/>
      <c r="O21" s="82"/>
      <c r="P21" s="82"/>
      <c r="Q21" s="82"/>
      <c r="R21" s="82"/>
      <c r="S21" s="82"/>
      <c r="T21" s="82"/>
      <c r="U21" s="82"/>
      <c r="V21" s="82"/>
      <c r="W21" s="82"/>
      <c r="X21" s="82"/>
      <c r="Y21" s="82"/>
      <c r="Z21" s="82"/>
      <c r="AA21" s="82"/>
      <c r="AB21" s="82"/>
    </row>
    <row r="22" spans="1:28" s="8" customFormat="1" ht="3.75" customHeight="1">
      <c r="A22" s="82"/>
      <c r="B22" s="91"/>
      <c r="C22" s="191"/>
      <c r="D22" s="93"/>
      <c r="E22" s="80"/>
      <c r="F22" s="80"/>
      <c r="G22" s="81"/>
      <c r="H22" s="94"/>
      <c r="I22" s="87"/>
      <c r="J22" s="87"/>
      <c r="K22" s="82"/>
      <c r="L22" s="82"/>
      <c r="M22" s="82"/>
      <c r="N22" s="82"/>
      <c r="O22" s="82"/>
      <c r="P22" s="82"/>
      <c r="Q22" s="82"/>
      <c r="R22" s="82"/>
      <c r="S22" s="82"/>
      <c r="T22" s="82"/>
      <c r="U22" s="82"/>
      <c r="V22" s="82"/>
      <c r="W22" s="82"/>
      <c r="X22" s="82"/>
      <c r="Y22" s="82"/>
      <c r="Z22" s="82"/>
      <c r="AA22" s="82"/>
      <c r="AB22" s="82"/>
    </row>
    <row r="23" spans="1:28" s="8" customFormat="1" ht="18" customHeight="1">
      <c r="A23" s="82"/>
      <c r="B23" s="91"/>
      <c r="C23" s="190" t="s">
        <v>111</v>
      </c>
      <c r="D23" s="12"/>
      <c r="E23" s="80"/>
      <c r="F23" s="80"/>
      <c r="G23" s="81"/>
      <c r="H23" s="94"/>
      <c r="I23" s="87">
        <f>IF(D12&lt;2,"",IF(I21="Error","Payments can be made over a maximum of "&amp;D12-1&amp;" years",""))</f>
      </c>
      <c r="J23" s="87"/>
      <c r="K23" s="82"/>
      <c r="L23" s="82"/>
      <c r="M23" s="82"/>
      <c r="N23" s="82"/>
      <c r="O23" s="82"/>
      <c r="P23" s="82"/>
      <c r="Q23" s="82"/>
      <c r="R23" s="82"/>
      <c r="S23" s="82"/>
      <c r="T23" s="82"/>
      <c r="U23" s="82"/>
      <c r="V23" s="82"/>
      <c r="W23" s="82"/>
      <c r="X23" s="82"/>
      <c r="Y23" s="82"/>
      <c r="Z23" s="82"/>
      <c r="AA23" s="82"/>
      <c r="AB23" s="82"/>
    </row>
    <row r="24" spans="1:28" s="8" customFormat="1" ht="9" customHeight="1" thickBot="1">
      <c r="A24" s="82"/>
      <c r="B24" s="115"/>
      <c r="C24" s="116"/>
      <c r="D24" s="178"/>
      <c r="E24" s="117"/>
      <c r="F24" s="117"/>
      <c r="G24" s="118"/>
      <c r="H24" s="119"/>
      <c r="I24" s="87"/>
      <c r="J24" s="87"/>
      <c r="K24" s="82"/>
      <c r="L24" s="82"/>
      <c r="M24" s="82"/>
      <c r="N24" s="82"/>
      <c r="O24" s="82"/>
      <c r="P24" s="82"/>
      <c r="Q24" s="82"/>
      <c r="R24" s="82"/>
      <c r="S24" s="82"/>
      <c r="T24" s="82"/>
      <c r="U24" s="82"/>
      <c r="V24" s="82"/>
      <c r="W24" s="82"/>
      <c r="X24" s="82"/>
      <c r="Y24" s="82"/>
      <c r="Z24" s="82"/>
      <c r="AA24" s="82"/>
      <c r="AB24" s="82"/>
    </row>
    <row r="25" spans="1:28" s="8" customFormat="1" ht="13.5" customHeight="1" thickBot="1">
      <c r="A25" s="82"/>
      <c r="B25" s="82"/>
      <c r="C25" s="82"/>
      <c r="D25" s="82"/>
      <c r="E25" s="82"/>
      <c r="F25" s="82"/>
      <c r="G25" s="82"/>
      <c r="H25" s="82"/>
      <c r="I25" s="82"/>
      <c r="J25" s="82"/>
      <c r="K25" s="211"/>
      <c r="L25" s="90"/>
      <c r="M25" s="82"/>
      <c r="N25" s="82"/>
      <c r="O25" s="82"/>
      <c r="P25" s="82"/>
      <c r="Q25" s="82"/>
      <c r="R25" s="82"/>
      <c r="S25" s="82"/>
      <c r="T25" s="82"/>
      <c r="U25" s="82"/>
      <c r="V25" s="82"/>
      <c r="W25" s="82"/>
      <c r="X25" s="82"/>
      <c r="Y25" s="82"/>
      <c r="Z25" s="82"/>
      <c r="AA25" s="82"/>
      <c r="AB25" s="82"/>
    </row>
    <row r="26" spans="1:28" s="8" customFormat="1" ht="18">
      <c r="A26" s="82"/>
      <c r="B26" s="150"/>
      <c r="C26" s="151" t="s">
        <v>69</v>
      </c>
      <c r="D26" s="152"/>
      <c r="E26" s="153"/>
      <c r="F26" s="154"/>
      <c r="G26" s="155"/>
      <c r="H26" s="156"/>
      <c r="I26" s="87"/>
      <c r="J26" s="87"/>
      <c r="K26" s="120"/>
      <c r="L26" s="83"/>
      <c r="M26" s="82"/>
      <c r="N26" s="82"/>
      <c r="O26" s="82"/>
      <c r="P26" s="82"/>
      <c r="Q26" s="82"/>
      <c r="R26" s="82"/>
      <c r="S26" s="82"/>
      <c r="T26" s="82"/>
      <c r="U26" s="82"/>
      <c r="V26" s="82"/>
      <c r="W26" s="82"/>
      <c r="X26" s="82"/>
      <c r="Y26" s="82"/>
      <c r="Z26" s="82"/>
      <c r="AA26" s="82"/>
      <c r="AB26" s="82"/>
    </row>
    <row r="27" spans="1:28" s="9" customFormat="1" ht="28.5" customHeight="1">
      <c r="A27" s="83"/>
      <c r="B27" s="231">
        <f>IF($D$19=Codes!$C$2,"A lump sum payment of:-",IF($D$19=Codes!$C$3,"Monthly payment amount:-",""))</f>
      </c>
      <c r="C27" s="232"/>
      <c r="D27" s="165">
        <f>IF(ISERROR(Codes!J20),"",IF(OR($D$17="",Codes!J20="",$I$17="Error",$I$11="Error"),"",($D$17/250)*Codes!J20))</f>
      </c>
      <c r="E27" s="158"/>
      <c r="F27" s="157"/>
      <c r="G27" s="159"/>
      <c r="H27" s="160"/>
      <c r="I27" s="87"/>
      <c r="J27" s="87"/>
      <c r="K27" s="120"/>
      <c r="L27" s="83"/>
      <c r="M27" s="83"/>
      <c r="N27" s="83"/>
      <c r="O27" s="83"/>
      <c r="P27" s="83"/>
      <c r="Q27" s="83"/>
      <c r="R27" s="83"/>
      <c r="S27" s="83"/>
      <c r="T27" s="83"/>
      <c r="U27" s="83"/>
      <c r="V27" s="83"/>
      <c r="W27" s="83"/>
      <c r="X27" s="83"/>
      <c r="Y27" s="83"/>
      <c r="Z27" s="83"/>
      <c r="AA27" s="83"/>
      <c r="AB27" s="83"/>
    </row>
    <row r="28" spans="1:28" s="9" customFormat="1" ht="28.5" customHeight="1">
      <c r="A28" s="83"/>
      <c r="B28" s="231">
        <f>IF(D19="Regular contributions","Annual payment amount:-","")</f>
      </c>
      <c r="C28" s="232"/>
      <c r="D28" s="165">
        <f>IF(OR(D19="",D19="Lump sum",D17="",D21="",D23=""),"",IF(D19="Regular contributions",D27*12,""))</f>
      </c>
      <c r="E28" s="161"/>
      <c r="F28" s="162"/>
      <c r="G28" s="163"/>
      <c r="H28" s="164"/>
      <c r="I28" s="87"/>
      <c r="J28" s="83"/>
      <c r="K28" s="83"/>
      <c r="L28" s="83"/>
      <c r="M28" s="83"/>
      <c r="N28" s="83"/>
      <c r="O28" s="83"/>
      <c r="P28" s="83"/>
      <c r="Q28" s="83"/>
      <c r="R28" s="83"/>
      <c r="S28" s="83"/>
      <c r="T28" s="83"/>
      <c r="U28" s="83"/>
      <c r="V28" s="83"/>
      <c r="W28" s="83"/>
      <c r="X28" s="83"/>
      <c r="Y28" s="83"/>
      <c r="Z28" s="83"/>
      <c r="AA28" s="83"/>
      <c r="AB28" s="83"/>
    </row>
    <row r="29" spans="1:28" s="9" customFormat="1" ht="28.5" customHeight="1" thickBot="1">
      <c r="A29" s="83"/>
      <c r="B29" s="233">
        <f>IF(D19="Regular contributions","Total amount payable over selected period:-","")</f>
      </c>
      <c r="C29" s="234"/>
      <c r="D29" s="177">
        <f>IF(OR(D19="",D19="Lump sum",D21="",D23="",D17=""),"",IF(D19="Regular contributions",D28*D21,""))</f>
      </c>
      <c r="E29" s="168"/>
      <c r="F29" s="169"/>
      <c r="G29" s="170"/>
      <c r="H29" s="167"/>
      <c r="I29" s="83"/>
      <c r="J29" s="83"/>
      <c r="K29" s="83"/>
      <c r="L29" s="83"/>
      <c r="M29" s="83"/>
      <c r="N29" s="83"/>
      <c r="O29" s="83"/>
      <c r="P29" s="83"/>
      <c r="Q29" s="83"/>
      <c r="R29" s="83"/>
      <c r="S29" s="83"/>
      <c r="T29" s="83"/>
      <c r="U29" s="83"/>
      <c r="V29" s="83"/>
      <c r="W29" s="83"/>
      <c r="X29" s="83"/>
      <c r="Y29" s="83"/>
      <c r="Z29" s="83"/>
      <c r="AA29" s="83"/>
      <c r="AB29" s="83"/>
    </row>
    <row r="30" spans="1:28" s="9" customFormat="1" ht="57" customHeight="1" thickBot="1">
      <c r="A30" s="83"/>
      <c r="B30" s="83"/>
      <c r="C30" s="83"/>
      <c r="D30" s="83"/>
      <c r="E30" s="83"/>
      <c r="F30" s="83"/>
      <c r="G30" s="83"/>
      <c r="H30" s="83"/>
      <c r="I30" s="83"/>
      <c r="J30" s="87"/>
      <c r="K30" s="83"/>
      <c r="L30" s="83"/>
      <c r="M30" s="83"/>
      <c r="N30" s="83"/>
      <c r="O30" s="83"/>
      <c r="P30" s="83"/>
      <c r="Q30" s="83"/>
      <c r="R30" s="83"/>
      <c r="S30" s="83"/>
      <c r="T30" s="83"/>
      <c r="U30" s="83"/>
      <c r="V30" s="83"/>
      <c r="W30" s="83"/>
      <c r="X30" s="83"/>
      <c r="Y30" s="83"/>
      <c r="Z30" s="83"/>
      <c r="AA30" s="83"/>
      <c r="AB30" s="83"/>
    </row>
    <row r="31" spans="2:11" ht="145.5" customHeight="1" thickBot="1">
      <c r="B31" s="235" t="s">
        <v>124</v>
      </c>
      <c r="C31" s="236"/>
      <c r="D31" s="236"/>
      <c r="E31" s="236"/>
      <c r="F31" s="236"/>
      <c r="G31" s="236"/>
      <c r="H31" s="182"/>
      <c r="I31" s="82"/>
      <c r="K31" s="183" t="s">
        <v>96</v>
      </c>
    </row>
    <row r="32" ht="12">
      <c r="I32" s="82"/>
    </row>
    <row r="33" ht="12">
      <c r="K33" s="82" t="s">
        <v>151</v>
      </c>
    </row>
    <row r="34" ht="12.75" customHeight="1"/>
  </sheetData>
  <sheetProtection password="E9B5" sheet="1" formatRows="0" insertRows="0" selectLockedCells="1"/>
  <mergeCells count="5">
    <mergeCell ref="B28:C28"/>
    <mergeCell ref="B29:C29"/>
    <mergeCell ref="B27:C27"/>
    <mergeCell ref="B31:G31"/>
    <mergeCell ref="C2:G2"/>
  </mergeCells>
  <conditionalFormatting sqref="F7:G7">
    <cfRule type="expression" priority="69" dxfId="84" stopIfTrue="1">
      <formula>OR($F$7="",$F$7=0)</formula>
    </cfRule>
    <cfRule type="expression" priority="129" dxfId="84" stopIfTrue="1">
      <formula>$D$7=68</formula>
    </cfRule>
  </conditionalFormatting>
  <conditionalFormatting sqref="D7:E7">
    <cfRule type="expression" priority="20" dxfId="91" stopIfTrue="1">
      <formula>$D$4=""</formula>
    </cfRule>
  </conditionalFormatting>
  <conditionalFormatting sqref="I17 I4">
    <cfRule type="expression" priority="17" dxfId="86" stopIfTrue="1">
      <formula>$I4="Error"</formula>
    </cfRule>
  </conditionalFormatting>
  <conditionalFormatting sqref="D17">
    <cfRule type="expression" priority="16" dxfId="85" stopIfTrue="1">
      <formula>$I$17="Error"</formula>
    </cfRule>
  </conditionalFormatting>
  <conditionalFormatting sqref="I21">
    <cfRule type="expression" priority="13" dxfId="86" stopIfTrue="1">
      <formula>$I21="Error"</formula>
    </cfRule>
  </conditionalFormatting>
  <conditionalFormatting sqref="D21">
    <cfRule type="expression" priority="12" dxfId="85" stopIfTrue="1">
      <formula>$I$21="Error"</formula>
    </cfRule>
  </conditionalFormatting>
  <conditionalFormatting sqref="I11">
    <cfRule type="expression" priority="6" dxfId="86" stopIfTrue="1">
      <formula>$I11="Error"</formula>
    </cfRule>
  </conditionalFormatting>
  <conditionalFormatting sqref="D9">
    <cfRule type="expression" priority="5" dxfId="85" stopIfTrue="1">
      <formula>OR($I$11="Error",$I$9&lt;&gt;"")</formula>
    </cfRule>
  </conditionalFormatting>
  <conditionalFormatting sqref="C21:D21">
    <cfRule type="expression" priority="145" dxfId="84" stopIfTrue="1">
      <formula>OR($D$19="",$D$19="Lump Sum",$D$12=1)</formula>
    </cfRule>
  </conditionalFormatting>
  <dataValidations count="6">
    <dataValidation type="list" allowBlank="1" showInputMessage="1" showErrorMessage="1" sqref="D19">
      <formula1>Payment_type</formula1>
    </dataValidation>
    <dataValidation type="list" allowBlank="1" showInputMessage="1" showErrorMessage="1" sqref="D23">
      <formula1>Form_of_AP</formula1>
    </dataValidation>
    <dataValidation type="date" allowBlank="1" showInputMessage="1" showErrorMessage="1" error="This DOB is outwith the age range for scheme membership" sqref="D4">
      <formula1>Oldest_allowed</formula1>
      <formula2>Youngest_allowed</formula2>
    </dataValidation>
    <dataValidation type="list" showInputMessage="1" showErrorMessage="1" sqref="D17">
      <formula1>AP_Available</formula1>
    </dataValidation>
    <dataValidation type="list" allowBlank="1" showInputMessage="1" showErrorMessage="1" sqref="D21">
      <formula1>Contribution_period</formula1>
    </dataValidation>
    <dataValidation type="list" allowBlank="1" showDropDown="1" showInputMessage="1" showErrorMessage="1" sqref="J12">
      <formula1>Yes_No</formula1>
    </dataValidation>
  </dataValidations>
  <printOptions/>
  <pageMargins left="0.7" right="0.7" top="0.75" bottom="0.75" header="0.3" footer="0.3"/>
  <pageSetup horizontalDpi="600" verticalDpi="600" orientation="portrait" paperSize="9" scale="81" r:id="rId3"/>
  <colBreaks count="1" manualBreakCount="1">
    <brk id="8" max="65535" man="1"/>
  </colBreaks>
  <drawing r:id="rId2"/>
  <legacyDrawing r:id="rId1"/>
</worksheet>
</file>

<file path=xl/worksheets/sheet10.xml><?xml version="1.0" encoding="utf-8"?>
<worksheet xmlns="http://schemas.openxmlformats.org/spreadsheetml/2006/main" xmlns:r="http://schemas.openxmlformats.org/officeDocument/2006/relationships">
  <sheetPr codeName="Sheet6"/>
  <dimension ref="A2:AQ57"/>
  <sheetViews>
    <sheetView zoomScalePageLayoutView="0" workbookViewId="0" topLeftCell="A32">
      <selection activeCell="W59" sqref="W59"/>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45</v>
      </c>
      <c r="W2" s="26" t="s">
        <v>45</v>
      </c>
    </row>
    <row r="3" spans="1:30" ht="21">
      <c r="A3" s="26" t="s">
        <v>77</v>
      </c>
      <c r="K3" s="25" t="s">
        <v>133</v>
      </c>
      <c r="W3" s="26" t="s">
        <v>78</v>
      </c>
      <c r="AD3" s="25" t="s">
        <v>127</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190.7</v>
      </c>
      <c r="C7" s="210">
        <v>97.1</v>
      </c>
      <c r="D7" s="210">
        <v>65.9</v>
      </c>
      <c r="E7" s="210">
        <v>50.4</v>
      </c>
      <c r="F7" s="210">
        <v>41</v>
      </c>
      <c r="G7" s="210">
        <v>34.8</v>
      </c>
      <c r="H7" s="210">
        <v>30.4</v>
      </c>
      <c r="I7" s="210">
        <v>27</v>
      </c>
      <c r="J7" s="210">
        <v>24.5</v>
      </c>
      <c r="K7" s="210">
        <v>22.4</v>
      </c>
      <c r="L7" s="210">
        <v>20.7</v>
      </c>
      <c r="M7" s="210">
        <v>19.3</v>
      </c>
      <c r="N7" s="210">
        <v>18.1</v>
      </c>
      <c r="O7" s="210">
        <v>17.1</v>
      </c>
      <c r="P7" s="210">
        <v>16.3</v>
      </c>
      <c r="Q7" s="210">
        <v>15.5</v>
      </c>
      <c r="R7" s="210">
        <v>14.8</v>
      </c>
      <c r="S7" s="210">
        <v>14.2</v>
      </c>
      <c r="T7" s="210">
        <v>13.7</v>
      </c>
      <c r="U7" s="210">
        <v>13.2</v>
      </c>
      <c r="W7" s="208">
        <v>16</v>
      </c>
      <c r="X7" s="210">
        <v>177.1</v>
      </c>
      <c r="Y7" s="210">
        <v>90.2</v>
      </c>
      <c r="Z7" s="210">
        <v>61.2</v>
      </c>
      <c r="AA7" s="210">
        <v>46.8</v>
      </c>
      <c r="AB7" s="210">
        <v>38.1</v>
      </c>
      <c r="AC7" s="210">
        <v>32.3</v>
      </c>
      <c r="AD7" s="210">
        <v>28.2</v>
      </c>
      <c r="AE7" s="210">
        <v>25.1</v>
      </c>
      <c r="AF7" s="210">
        <v>22.7</v>
      </c>
      <c r="AG7" s="210">
        <v>20.8</v>
      </c>
      <c r="AH7" s="210">
        <v>19.2</v>
      </c>
      <c r="AI7" s="210">
        <v>17.9</v>
      </c>
      <c r="AJ7" s="210">
        <v>16.8</v>
      </c>
      <c r="AK7" s="210">
        <v>15.9</v>
      </c>
      <c r="AL7" s="210">
        <v>15.1</v>
      </c>
      <c r="AM7" s="210">
        <v>14.4</v>
      </c>
      <c r="AN7" s="210">
        <v>13.8</v>
      </c>
      <c r="AO7" s="210">
        <v>13.2</v>
      </c>
      <c r="AP7" s="210">
        <v>12.7</v>
      </c>
      <c r="AQ7" s="210">
        <v>12.3</v>
      </c>
    </row>
    <row r="8" spans="1:43" ht="14.25">
      <c r="A8" s="208">
        <v>17</v>
      </c>
      <c r="B8" s="210">
        <v>193.8</v>
      </c>
      <c r="C8" s="210">
        <v>98.7</v>
      </c>
      <c r="D8" s="210">
        <v>67</v>
      </c>
      <c r="E8" s="210">
        <v>51.2</v>
      </c>
      <c r="F8" s="210">
        <v>41.7</v>
      </c>
      <c r="G8" s="210">
        <v>35.4</v>
      </c>
      <c r="H8" s="210">
        <v>30.8</v>
      </c>
      <c r="I8" s="210">
        <v>27.5</v>
      </c>
      <c r="J8" s="210">
        <v>24.8</v>
      </c>
      <c r="K8" s="210">
        <v>22.8</v>
      </c>
      <c r="L8" s="210">
        <v>21.1</v>
      </c>
      <c r="M8" s="210">
        <v>19.6</v>
      </c>
      <c r="N8" s="210">
        <v>18.4</v>
      </c>
      <c r="O8" s="210">
        <v>17.4</v>
      </c>
      <c r="P8" s="210">
        <v>16.5</v>
      </c>
      <c r="Q8" s="210">
        <v>15.8</v>
      </c>
      <c r="R8" s="210">
        <v>15.1</v>
      </c>
      <c r="S8" s="210">
        <v>14.5</v>
      </c>
      <c r="T8" s="210">
        <v>13.9</v>
      </c>
      <c r="U8" s="210">
        <v>13.5</v>
      </c>
      <c r="W8" s="208">
        <v>17</v>
      </c>
      <c r="X8" s="210">
        <v>179.7</v>
      </c>
      <c r="Y8" s="210">
        <v>91.5</v>
      </c>
      <c r="Z8" s="210">
        <v>62.1</v>
      </c>
      <c r="AA8" s="210">
        <v>47.4</v>
      </c>
      <c r="AB8" s="210">
        <v>38.6</v>
      </c>
      <c r="AC8" s="210">
        <v>32.8</v>
      </c>
      <c r="AD8" s="210">
        <v>28.6</v>
      </c>
      <c r="AE8" s="210">
        <v>25.5</v>
      </c>
      <c r="AF8" s="210">
        <v>23</v>
      </c>
      <c r="AG8" s="210">
        <v>21.1</v>
      </c>
      <c r="AH8" s="210">
        <v>19.5</v>
      </c>
      <c r="AI8" s="210">
        <v>18.2</v>
      </c>
      <c r="AJ8" s="210">
        <v>17.1</v>
      </c>
      <c r="AK8" s="210">
        <v>16.1</v>
      </c>
      <c r="AL8" s="210">
        <v>15.3</v>
      </c>
      <c r="AM8" s="210">
        <v>14.6</v>
      </c>
      <c r="AN8" s="210">
        <v>14</v>
      </c>
      <c r="AO8" s="210">
        <v>13.4</v>
      </c>
      <c r="AP8" s="210">
        <v>12.9</v>
      </c>
      <c r="AQ8" s="210">
        <v>12.5</v>
      </c>
    </row>
    <row r="9" spans="1:43" ht="14.25">
      <c r="A9" s="208">
        <v>18</v>
      </c>
      <c r="B9" s="210">
        <v>197</v>
      </c>
      <c r="C9" s="210">
        <v>100.3</v>
      </c>
      <c r="D9" s="210">
        <v>68.1</v>
      </c>
      <c r="E9" s="210">
        <v>52</v>
      </c>
      <c r="F9" s="210">
        <v>42.4</v>
      </c>
      <c r="G9" s="210">
        <v>35.9</v>
      </c>
      <c r="H9" s="210">
        <v>31.4</v>
      </c>
      <c r="I9" s="210">
        <v>27.9</v>
      </c>
      <c r="J9" s="210">
        <v>25.3</v>
      </c>
      <c r="K9" s="210">
        <v>23.1</v>
      </c>
      <c r="L9" s="210">
        <v>21.4</v>
      </c>
      <c r="M9" s="210">
        <v>20</v>
      </c>
      <c r="N9" s="210">
        <v>18.7</v>
      </c>
      <c r="O9" s="210">
        <v>17.7</v>
      </c>
      <c r="P9" s="210">
        <v>16.8</v>
      </c>
      <c r="Q9" s="210">
        <v>16</v>
      </c>
      <c r="R9" s="210">
        <v>15.3</v>
      </c>
      <c r="S9" s="210">
        <v>14.7</v>
      </c>
      <c r="T9" s="210">
        <v>14.2</v>
      </c>
      <c r="U9" s="210">
        <v>13.7</v>
      </c>
      <c r="W9" s="208">
        <v>18</v>
      </c>
      <c r="X9" s="210">
        <v>182.3</v>
      </c>
      <c r="Y9" s="210">
        <v>92.8</v>
      </c>
      <c r="Z9" s="210">
        <v>63</v>
      </c>
      <c r="AA9" s="210">
        <v>48.1</v>
      </c>
      <c r="AB9" s="210">
        <v>39.2</v>
      </c>
      <c r="AC9" s="210">
        <v>33.3</v>
      </c>
      <c r="AD9" s="210">
        <v>29</v>
      </c>
      <c r="AE9" s="210">
        <v>25.8</v>
      </c>
      <c r="AF9" s="210">
        <v>23.4</v>
      </c>
      <c r="AG9" s="210">
        <v>21.4</v>
      </c>
      <c r="AH9" s="210">
        <v>19.8</v>
      </c>
      <c r="AI9" s="210">
        <v>18.5</v>
      </c>
      <c r="AJ9" s="210">
        <v>17.3</v>
      </c>
      <c r="AK9" s="210">
        <v>16.4</v>
      </c>
      <c r="AL9" s="210">
        <v>15.5</v>
      </c>
      <c r="AM9" s="210">
        <v>14.8</v>
      </c>
      <c r="AN9" s="210">
        <v>14.2</v>
      </c>
      <c r="AO9" s="210">
        <v>13.6</v>
      </c>
      <c r="AP9" s="210">
        <v>13.1</v>
      </c>
      <c r="AQ9" s="210">
        <v>12.7</v>
      </c>
    </row>
    <row r="10" spans="1:43" ht="14.25">
      <c r="A10" s="208">
        <v>19</v>
      </c>
      <c r="B10" s="210">
        <v>200.2</v>
      </c>
      <c r="C10" s="210">
        <v>101.9</v>
      </c>
      <c r="D10" s="210">
        <v>69.2</v>
      </c>
      <c r="E10" s="210">
        <v>52.9</v>
      </c>
      <c r="F10" s="210">
        <v>43</v>
      </c>
      <c r="G10" s="210">
        <v>36.5</v>
      </c>
      <c r="H10" s="210">
        <v>31.9</v>
      </c>
      <c r="I10" s="210">
        <v>28.4</v>
      </c>
      <c r="J10" s="210">
        <v>25.7</v>
      </c>
      <c r="K10" s="210">
        <v>23.5</v>
      </c>
      <c r="L10" s="210">
        <v>21.7</v>
      </c>
      <c r="M10" s="210">
        <v>20.3</v>
      </c>
      <c r="N10" s="210">
        <v>19</v>
      </c>
      <c r="O10" s="210">
        <v>18</v>
      </c>
      <c r="P10" s="210">
        <v>17.1</v>
      </c>
      <c r="Q10" s="210">
        <v>16.3</v>
      </c>
      <c r="R10" s="210">
        <v>15.6</v>
      </c>
      <c r="S10" s="210">
        <v>15</v>
      </c>
      <c r="T10" s="210">
        <v>14.4</v>
      </c>
      <c r="U10" s="210">
        <v>13.9</v>
      </c>
      <c r="W10" s="208">
        <v>19</v>
      </c>
      <c r="X10" s="210">
        <v>184.9</v>
      </c>
      <c r="Y10" s="210">
        <v>94.2</v>
      </c>
      <c r="Z10" s="210">
        <v>63.9</v>
      </c>
      <c r="AA10" s="210">
        <v>48.8</v>
      </c>
      <c r="AB10" s="210">
        <v>39.8</v>
      </c>
      <c r="AC10" s="210">
        <v>33.7</v>
      </c>
      <c r="AD10" s="210">
        <v>29.4</v>
      </c>
      <c r="AE10" s="210">
        <v>26.2</v>
      </c>
      <c r="AF10" s="210">
        <v>23.7</v>
      </c>
      <c r="AG10" s="210">
        <v>21.7</v>
      </c>
      <c r="AH10" s="210">
        <v>20.1</v>
      </c>
      <c r="AI10" s="210">
        <v>18.7</v>
      </c>
      <c r="AJ10" s="210">
        <v>17.6</v>
      </c>
      <c r="AK10" s="210">
        <v>16.6</v>
      </c>
      <c r="AL10" s="210">
        <v>15.8</v>
      </c>
      <c r="AM10" s="210">
        <v>15</v>
      </c>
      <c r="AN10" s="210">
        <v>14.4</v>
      </c>
      <c r="AO10" s="210">
        <v>13.8</v>
      </c>
      <c r="AP10" s="210">
        <v>13.3</v>
      </c>
      <c r="AQ10" s="210">
        <v>12.9</v>
      </c>
    </row>
    <row r="11" spans="1:43" ht="14.25">
      <c r="A11" s="208">
        <v>20</v>
      </c>
      <c r="B11" s="210">
        <v>203</v>
      </c>
      <c r="C11" s="210">
        <v>103.4</v>
      </c>
      <c r="D11" s="210">
        <v>70.2</v>
      </c>
      <c r="E11" s="210">
        <v>53.6</v>
      </c>
      <c r="F11" s="210">
        <v>43.7</v>
      </c>
      <c r="G11" s="210">
        <v>37</v>
      </c>
      <c r="H11" s="210">
        <v>32.3</v>
      </c>
      <c r="I11" s="210">
        <v>28.8</v>
      </c>
      <c r="J11" s="210">
        <v>26</v>
      </c>
      <c r="K11" s="210">
        <v>23.8</v>
      </c>
      <c r="L11" s="210">
        <v>22.1</v>
      </c>
      <c r="M11" s="210">
        <v>20.6</v>
      </c>
      <c r="N11" s="210">
        <v>19.3</v>
      </c>
      <c r="O11" s="210">
        <v>18.2</v>
      </c>
      <c r="P11" s="210">
        <v>17.3</v>
      </c>
      <c r="Q11" s="210">
        <v>16.5</v>
      </c>
      <c r="R11" s="210">
        <v>15.8</v>
      </c>
      <c r="S11" s="210">
        <v>15.2</v>
      </c>
      <c r="T11" s="210">
        <v>14.6</v>
      </c>
      <c r="U11" s="210">
        <v>14.1</v>
      </c>
      <c r="W11" s="208">
        <v>20</v>
      </c>
      <c r="X11" s="210">
        <v>187.6</v>
      </c>
      <c r="Y11" s="210">
        <v>95.5</v>
      </c>
      <c r="Z11" s="210">
        <v>64.9</v>
      </c>
      <c r="AA11" s="210">
        <v>49.5</v>
      </c>
      <c r="AB11" s="210">
        <v>40.3</v>
      </c>
      <c r="AC11" s="210">
        <v>34.2</v>
      </c>
      <c r="AD11" s="210">
        <v>29.9</v>
      </c>
      <c r="AE11" s="210">
        <v>26.6</v>
      </c>
      <c r="AF11" s="210">
        <v>24.1</v>
      </c>
      <c r="AG11" s="210">
        <v>22</v>
      </c>
      <c r="AH11" s="210">
        <v>20.4</v>
      </c>
      <c r="AI11" s="210">
        <v>19</v>
      </c>
      <c r="AJ11" s="210">
        <v>17.8</v>
      </c>
      <c r="AK11" s="210">
        <v>16.9</v>
      </c>
      <c r="AL11" s="210">
        <v>16</v>
      </c>
      <c r="AM11" s="210">
        <v>15.3</v>
      </c>
      <c r="AN11" s="210">
        <v>14.6</v>
      </c>
      <c r="AO11" s="210">
        <v>14</v>
      </c>
      <c r="AP11" s="210">
        <v>13.5</v>
      </c>
      <c r="AQ11" s="210">
        <v>13</v>
      </c>
    </row>
    <row r="12" spans="1:43" ht="14.25">
      <c r="A12" s="208">
        <v>21</v>
      </c>
      <c r="B12" s="210">
        <v>205.9</v>
      </c>
      <c r="C12" s="210">
        <v>104.9</v>
      </c>
      <c r="D12" s="210">
        <v>71.2</v>
      </c>
      <c r="E12" s="210">
        <v>54.4</v>
      </c>
      <c r="F12" s="210">
        <v>44.3</v>
      </c>
      <c r="G12" s="210">
        <v>37.6</v>
      </c>
      <c r="H12" s="210">
        <v>32.8</v>
      </c>
      <c r="I12" s="210">
        <v>29.2</v>
      </c>
      <c r="J12" s="210">
        <v>26.4</v>
      </c>
      <c r="K12" s="210">
        <v>24.2</v>
      </c>
      <c r="L12" s="210">
        <v>22.4</v>
      </c>
      <c r="M12" s="210">
        <v>20.9</v>
      </c>
      <c r="N12" s="210">
        <v>19.6</v>
      </c>
      <c r="O12" s="210">
        <v>18.5</v>
      </c>
      <c r="P12" s="210">
        <v>17.6</v>
      </c>
      <c r="Q12" s="210">
        <v>16.7</v>
      </c>
      <c r="R12" s="210">
        <v>16</v>
      </c>
      <c r="S12" s="210">
        <v>15.4</v>
      </c>
      <c r="T12" s="210">
        <v>14.8</v>
      </c>
      <c r="U12" s="210">
        <v>14.3</v>
      </c>
      <c r="W12" s="208">
        <v>21</v>
      </c>
      <c r="X12" s="210">
        <v>190.3</v>
      </c>
      <c r="Y12" s="210">
        <v>96.9</v>
      </c>
      <c r="Z12" s="210">
        <v>65.8</v>
      </c>
      <c r="AA12" s="210">
        <v>50.2</v>
      </c>
      <c r="AB12" s="210">
        <v>40.9</v>
      </c>
      <c r="AC12" s="210">
        <v>34.7</v>
      </c>
      <c r="AD12" s="210">
        <v>30.3</v>
      </c>
      <c r="AE12" s="210">
        <v>27</v>
      </c>
      <c r="AF12" s="210">
        <v>24.4</v>
      </c>
      <c r="AG12" s="210">
        <v>22.4</v>
      </c>
      <c r="AH12" s="210">
        <v>20.7</v>
      </c>
      <c r="AI12" s="210">
        <v>19.3</v>
      </c>
      <c r="AJ12" s="210">
        <v>18.1</v>
      </c>
      <c r="AK12" s="210">
        <v>17.1</v>
      </c>
      <c r="AL12" s="210">
        <v>16.2</v>
      </c>
      <c r="AM12" s="210">
        <v>15.5</v>
      </c>
      <c r="AN12" s="210">
        <v>14.8</v>
      </c>
      <c r="AO12" s="210">
        <v>14.2</v>
      </c>
      <c r="AP12" s="210">
        <v>13.7</v>
      </c>
      <c r="AQ12" s="210">
        <v>13.2</v>
      </c>
    </row>
    <row r="13" spans="1:43" ht="14.25">
      <c r="A13" s="208">
        <v>22</v>
      </c>
      <c r="B13" s="210">
        <v>208.8</v>
      </c>
      <c r="C13" s="210">
        <v>106.4</v>
      </c>
      <c r="D13" s="210">
        <v>72.2</v>
      </c>
      <c r="E13" s="210">
        <v>55.1</v>
      </c>
      <c r="F13" s="210">
        <v>44.9</v>
      </c>
      <c r="G13" s="210">
        <v>38.1</v>
      </c>
      <c r="H13" s="210">
        <v>33.2</v>
      </c>
      <c r="I13" s="210">
        <v>29.6</v>
      </c>
      <c r="J13" s="210">
        <v>26.8</v>
      </c>
      <c r="K13" s="210">
        <v>24.5</v>
      </c>
      <c r="L13" s="210">
        <v>22.7</v>
      </c>
      <c r="M13" s="210">
        <v>21.2</v>
      </c>
      <c r="N13" s="210">
        <v>19.9</v>
      </c>
      <c r="O13" s="210">
        <v>18.8</v>
      </c>
      <c r="P13" s="210">
        <v>17.8</v>
      </c>
      <c r="Q13" s="210">
        <v>17</v>
      </c>
      <c r="R13" s="210">
        <v>16.3</v>
      </c>
      <c r="S13" s="210">
        <v>15.6</v>
      </c>
      <c r="T13" s="210">
        <v>15</v>
      </c>
      <c r="U13" s="210">
        <v>14.5</v>
      </c>
      <c r="W13" s="208">
        <v>22</v>
      </c>
      <c r="X13" s="210">
        <v>193</v>
      </c>
      <c r="Y13" s="210">
        <v>98.3</v>
      </c>
      <c r="Z13" s="210">
        <v>66.7</v>
      </c>
      <c r="AA13" s="210">
        <v>51</v>
      </c>
      <c r="AB13" s="210">
        <v>41.5</v>
      </c>
      <c r="AC13" s="210">
        <v>35.2</v>
      </c>
      <c r="AD13" s="210">
        <v>30.7</v>
      </c>
      <c r="AE13" s="210">
        <v>27.4</v>
      </c>
      <c r="AF13" s="210">
        <v>24.8</v>
      </c>
      <c r="AG13" s="210">
        <v>22.7</v>
      </c>
      <c r="AH13" s="210">
        <v>21</v>
      </c>
      <c r="AI13" s="210">
        <v>19.6</v>
      </c>
      <c r="AJ13" s="210">
        <v>18.4</v>
      </c>
      <c r="AK13" s="210">
        <v>17.3</v>
      </c>
      <c r="AL13" s="210">
        <v>16.5</v>
      </c>
      <c r="AM13" s="210">
        <v>15.7</v>
      </c>
      <c r="AN13" s="210">
        <v>15</v>
      </c>
      <c r="AO13" s="210">
        <v>14.4</v>
      </c>
      <c r="AP13" s="210">
        <v>13.9</v>
      </c>
      <c r="AQ13" s="210">
        <v>13.4</v>
      </c>
    </row>
    <row r="14" spans="1:43" ht="14.25">
      <c r="A14" s="208">
        <v>23</v>
      </c>
      <c r="B14" s="210">
        <v>211.8</v>
      </c>
      <c r="C14" s="210">
        <v>107.9</v>
      </c>
      <c r="D14" s="210">
        <v>73.2</v>
      </c>
      <c r="E14" s="210">
        <v>55.9</v>
      </c>
      <c r="F14" s="210">
        <v>45.6</v>
      </c>
      <c r="G14" s="210">
        <v>38.6</v>
      </c>
      <c r="H14" s="210">
        <v>33.7</v>
      </c>
      <c r="I14" s="210">
        <v>30</v>
      </c>
      <c r="J14" s="210">
        <v>27.2</v>
      </c>
      <c r="K14" s="210">
        <v>24.9</v>
      </c>
      <c r="L14" s="210">
        <v>23</v>
      </c>
      <c r="M14" s="210">
        <v>21.5</v>
      </c>
      <c r="N14" s="210">
        <v>20.2</v>
      </c>
      <c r="O14" s="210">
        <v>19</v>
      </c>
      <c r="P14" s="210">
        <v>18.1</v>
      </c>
      <c r="Q14" s="210">
        <v>17.2</v>
      </c>
      <c r="R14" s="210">
        <v>16.5</v>
      </c>
      <c r="S14" s="210">
        <v>15.8</v>
      </c>
      <c r="T14" s="210">
        <v>15.3</v>
      </c>
      <c r="U14" s="210">
        <v>14.7</v>
      </c>
      <c r="W14" s="208">
        <v>23</v>
      </c>
      <c r="X14" s="210">
        <v>195.8</v>
      </c>
      <c r="Y14" s="210">
        <v>99.7</v>
      </c>
      <c r="Z14" s="210">
        <v>67.7</v>
      </c>
      <c r="AA14" s="210">
        <v>51.7</v>
      </c>
      <c r="AB14" s="210">
        <v>42.1</v>
      </c>
      <c r="AC14" s="210">
        <v>35.7</v>
      </c>
      <c r="AD14" s="210">
        <v>31.2</v>
      </c>
      <c r="AE14" s="210">
        <v>27.8</v>
      </c>
      <c r="AF14" s="210">
        <v>25.1</v>
      </c>
      <c r="AG14" s="210">
        <v>23</v>
      </c>
      <c r="AH14" s="210">
        <v>21.3</v>
      </c>
      <c r="AI14" s="210">
        <v>19.8</v>
      </c>
      <c r="AJ14" s="210">
        <v>18.6</v>
      </c>
      <c r="AK14" s="210">
        <v>17.6</v>
      </c>
      <c r="AL14" s="210">
        <v>16.7</v>
      </c>
      <c r="AM14" s="210">
        <v>15.9</v>
      </c>
      <c r="AN14" s="210">
        <v>15.2</v>
      </c>
      <c r="AO14" s="210">
        <v>14.6</v>
      </c>
      <c r="AP14" s="210">
        <v>14.1</v>
      </c>
      <c r="AQ14" s="210">
        <v>13.6</v>
      </c>
    </row>
    <row r="15" spans="1:43" ht="14.25">
      <c r="A15" s="208">
        <v>24</v>
      </c>
      <c r="B15" s="210">
        <v>214.8</v>
      </c>
      <c r="C15" s="210">
        <v>109.4</v>
      </c>
      <c r="D15" s="210">
        <v>74.3</v>
      </c>
      <c r="E15" s="210">
        <v>56.7</v>
      </c>
      <c r="F15" s="210">
        <v>46.2</v>
      </c>
      <c r="G15" s="210">
        <v>39.2</v>
      </c>
      <c r="H15" s="210">
        <v>34.2</v>
      </c>
      <c r="I15" s="210">
        <v>30.5</v>
      </c>
      <c r="J15" s="210">
        <v>27.6</v>
      </c>
      <c r="K15" s="210">
        <v>25.2</v>
      </c>
      <c r="L15" s="210">
        <v>23.3</v>
      </c>
      <c r="M15" s="210">
        <v>21.8</v>
      </c>
      <c r="N15" s="210">
        <v>20.4</v>
      </c>
      <c r="O15" s="210">
        <v>19.3</v>
      </c>
      <c r="P15" s="210">
        <v>18.3</v>
      </c>
      <c r="Q15" s="210">
        <v>17.5</v>
      </c>
      <c r="R15" s="210">
        <v>16.7</v>
      </c>
      <c r="S15" s="210">
        <v>16.1</v>
      </c>
      <c r="T15" s="210">
        <v>15.5</v>
      </c>
      <c r="U15" s="210">
        <v>14.9</v>
      </c>
      <c r="W15" s="208">
        <v>24</v>
      </c>
      <c r="X15" s="210">
        <v>198.6</v>
      </c>
      <c r="Y15" s="210">
        <v>101.1</v>
      </c>
      <c r="Z15" s="210">
        <v>68.7</v>
      </c>
      <c r="AA15" s="210">
        <v>52.4</v>
      </c>
      <c r="AB15" s="210">
        <v>42.7</v>
      </c>
      <c r="AC15" s="210">
        <v>36.2</v>
      </c>
      <c r="AD15" s="210">
        <v>31.6</v>
      </c>
      <c r="AE15" s="210">
        <v>28.2</v>
      </c>
      <c r="AF15" s="210">
        <v>25.5</v>
      </c>
      <c r="AG15" s="210">
        <v>23.3</v>
      </c>
      <c r="AH15" s="210">
        <v>21.6</v>
      </c>
      <c r="AI15" s="210">
        <v>20.1</v>
      </c>
      <c r="AJ15" s="210">
        <v>18.9</v>
      </c>
      <c r="AK15" s="210">
        <v>17.9</v>
      </c>
      <c r="AL15" s="210">
        <v>16.9</v>
      </c>
      <c r="AM15" s="210">
        <v>16.2</v>
      </c>
      <c r="AN15" s="210">
        <v>15.5</v>
      </c>
      <c r="AO15" s="210">
        <v>14.9</v>
      </c>
      <c r="AP15" s="210">
        <v>14.3</v>
      </c>
      <c r="AQ15" s="210">
        <v>13.8</v>
      </c>
    </row>
    <row r="16" spans="1:43" ht="14.25">
      <c r="A16" s="208">
        <v>25</v>
      </c>
      <c r="B16" s="210">
        <v>217.8</v>
      </c>
      <c r="C16" s="210">
        <v>110.9</v>
      </c>
      <c r="D16" s="210">
        <v>75.3</v>
      </c>
      <c r="E16" s="210">
        <v>57.5</v>
      </c>
      <c r="F16" s="210">
        <v>46.9</v>
      </c>
      <c r="G16" s="210">
        <v>39.8</v>
      </c>
      <c r="H16" s="210">
        <v>34.7</v>
      </c>
      <c r="I16" s="210">
        <v>30.9</v>
      </c>
      <c r="J16" s="210">
        <v>27.9</v>
      </c>
      <c r="K16" s="210">
        <v>25.6</v>
      </c>
      <c r="L16" s="210">
        <v>23.7</v>
      </c>
      <c r="M16" s="210">
        <v>22.1</v>
      </c>
      <c r="N16" s="210">
        <v>20.7</v>
      </c>
      <c r="O16" s="210">
        <v>19.6</v>
      </c>
      <c r="P16" s="210">
        <v>18.6</v>
      </c>
      <c r="Q16" s="210">
        <v>17.7</v>
      </c>
      <c r="R16" s="210">
        <v>17</v>
      </c>
      <c r="S16" s="210">
        <v>16.3</v>
      </c>
      <c r="T16" s="210">
        <v>15.7</v>
      </c>
      <c r="U16" s="210">
        <v>15.2</v>
      </c>
      <c r="W16" s="208">
        <v>25</v>
      </c>
      <c r="X16" s="210">
        <v>201.4</v>
      </c>
      <c r="Y16" s="210">
        <v>102.6</v>
      </c>
      <c r="Z16" s="210">
        <v>69.6</v>
      </c>
      <c r="AA16" s="210">
        <v>53.2</v>
      </c>
      <c r="AB16" s="210">
        <v>43.3</v>
      </c>
      <c r="AC16" s="210">
        <v>36.8</v>
      </c>
      <c r="AD16" s="210">
        <v>32.1</v>
      </c>
      <c r="AE16" s="210">
        <v>28.6</v>
      </c>
      <c r="AF16" s="210">
        <v>25.8</v>
      </c>
      <c r="AG16" s="210">
        <v>23.7</v>
      </c>
      <c r="AH16" s="210">
        <v>21.9</v>
      </c>
      <c r="AI16" s="210">
        <v>20.4</v>
      </c>
      <c r="AJ16" s="210">
        <v>19.2</v>
      </c>
      <c r="AK16" s="210">
        <v>18.1</v>
      </c>
      <c r="AL16" s="210">
        <v>17.2</v>
      </c>
      <c r="AM16" s="210">
        <v>16.4</v>
      </c>
      <c r="AN16" s="210">
        <v>15.7</v>
      </c>
      <c r="AO16" s="210">
        <v>15.1</v>
      </c>
      <c r="AP16" s="210">
        <v>14.5</v>
      </c>
      <c r="AQ16" s="210">
        <v>14</v>
      </c>
    </row>
    <row r="17" spans="1:43" ht="14.25">
      <c r="A17" s="208">
        <v>26</v>
      </c>
      <c r="B17" s="210">
        <v>220.9</v>
      </c>
      <c r="C17" s="210">
        <v>112.5</v>
      </c>
      <c r="D17" s="210">
        <v>76.4</v>
      </c>
      <c r="E17" s="210">
        <v>58.3</v>
      </c>
      <c r="F17" s="210">
        <v>47.5</v>
      </c>
      <c r="G17" s="210">
        <v>40.3</v>
      </c>
      <c r="H17" s="210">
        <v>35.2</v>
      </c>
      <c r="I17" s="210">
        <v>31.3</v>
      </c>
      <c r="J17" s="210">
        <v>28.3</v>
      </c>
      <c r="K17" s="210">
        <v>26</v>
      </c>
      <c r="L17" s="210">
        <v>24</v>
      </c>
      <c r="M17" s="210">
        <v>22.4</v>
      </c>
      <c r="N17" s="210">
        <v>21</v>
      </c>
      <c r="O17" s="210">
        <v>19.9</v>
      </c>
      <c r="P17" s="210">
        <v>18.9</v>
      </c>
      <c r="Q17" s="210">
        <v>18</v>
      </c>
      <c r="R17" s="210">
        <v>17.2</v>
      </c>
      <c r="S17" s="210">
        <v>16.5</v>
      </c>
      <c r="T17" s="210">
        <v>15.9</v>
      </c>
      <c r="U17" s="210">
        <v>15.4</v>
      </c>
      <c r="W17" s="208">
        <v>26</v>
      </c>
      <c r="X17" s="210">
        <v>204.3</v>
      </c>
      <c r="Y17" s="210">
        <v>104</v>
      </c>
      <c r="Z17" s="210">
        <v>70.6</v>
      </c>
      <c r="AA17" s="210">
        <v>53.9</v>
      </c>
      <c r="AB17" s="210">
        <v>43.9</v>
      </c>
      <c r="AC17" s="210">
        <v>37.3</v>
      </c>
      <c r="AD17" s="210">
        <v>32.5</v>
      </c>
      <c r="AE17" s="210">
        <v>29</v>
      </c>
      <c r="AF17" s="210">
        <v>26.2</v>
      </c>
      <c r="AG17" s="210">
        <v>24</v>
      </c>
      <c r="AH17" s="210">
        <v>22.2</v>
      </c>
      <c r="AI17" s="210">
        <v>20.7</v>
      </c>
      <c r="AJ17" s="210">
        <v>19.4</v>
      </c>
      <c r="AK17" s="210">
        <v>18.4</v>
      </c>
      <c r="AL17" s="210">
        <v>17.4</v>
      </c>
      <c r="AM17" s="210">
        <v>16.6</v>
      </c>
      <c r="AN17" s="210">
        <v>15.9</v>
      </c>
      <c r="AO17" s="210">
        <v>15.3</v>
      </c>
      <c r="AP17" s="210">
        <v>14.7</v>
      </c>
      <c r="AQ17" s="210">
        <v>14.2</v>
      </c>
    </row>
    <row r="18" spans="1:43" ht="14.25">
      <c r="A18" s="208">
        <v>27</v>
      </c>
      <c r="B18" s="210">
        <v>224</v>
      </c>
      <c r="C18" s="210">
        <v>114.1</v>
      </c>
      <c r="D18" s="210">
        <v>77.5</v>
      </c>
      <c r="E18" s="210">
        <v>59.2</v>
      </c>
      <c r="F18" s="210">
        <v>48.2</v>
      </c>
      <c r="G18" s="210">
        <v>40.9</v>
      </c>
      <c r="H18" s="210">
        <v>35.7</v>
      </c>
      <c r="I18" s="210">
        <v>31.8</v>
      </c>
      <c r="J18" s="210">
        <v>28.7</v>
      </c>
      <c r="K18" s="210">
        <v>26.3</v>
      </c>
      <c r="L18" s="210">
        <v>24.4</v>
      </c>
      <c r="M18" s="210">
        <v>22.7</v>
      </c>
      <c r="N18" s="210">
        <v>21.3</v>
      </c>
      <c r="O18" s="210">
        <v>20.2</v>
      </c>
      <c r="P18" s="210">
        <v>19.1</v>
      </c>
      <c r="Q18" s="210">
        <v>18.2</v>
      </c>
      <c r="R18" s="210">
        <v>17.5</v>
      </c>
      <c r="S18" s="210">
        <v>16.8</v>
      </c>
      <c r="T18" s="210">
        <v>16.2</v>
      </c>
      <c r="U18" s="210">
        <v>15.6</v>
      </c>
      <c r="W18" s="208">
        <v>27</v>
      </c>
      <c r="X18" s="210">
        <v>207.2</v>
      </c>
      <c r="Y18" s="210">
        <v>105.5</v>
      </c>
      <c r="Z18" s="210">
        <v>71.6</v>
      </c>
      <c r="AA18" s="210">
        <v>54.7</v>
      </c>
      <c r="AB18" s="210">
        <v>44.6</v>
      </c>
      <c r="AC18" s="210">
        <v>37.8</v>
      </c>
      <c r="AD18" s="210">
        <v>33</v>
      </c>
      <c r="AE18" s="210">
        <v>29.4</v>
      </c>
      <c r="AF18" s="210">
        <v>26.6</v>
      </c>
      <c r="AG18" s="210">
        <v>24.3</v>
      </c>
      <c r="AH18" s="210">
        <v>22.5</v>
      </c>
      <c r="AI18" s="210">
        <v>21</v>
      </c>
      <c r="AJ18" s="210">
        <v>19.7</v>
      </c>
      <c r="AK18" s="210">
        <v>18.6</v>
      </c>
      <c r="AL18" s="210">
        <v>17.7</v>
      </c>
      <c r="AM18" s="210">
        <v>16.9</v>
      </c>
      <c r="AN18" s="210">
        <v>16.1</v>
      </c>
      <c r="AO18" s="210">
        <v>15.5</v>
      </c>
      <c r="AP18" s="210">
        <v>14.9</v>
      </c>
      <c r="AQ18" s="210">
        <v>14.4</v>
      </c>
    </row>
    <row r="19" spans="1:43" ht="14.25">
      <c r="A19" s="208">
        <v>28</v>
      </c>
      <c r="B19" s="210">
        <v>227.2</v>
      </c>
      <c r="C19" s="210">
        <v>115.7</v>
      </c>
      <c r="D19" s="210">
        <v>78.6</v>
      </c>
      <c r="E19" s="210">
        <v>60</v>
      </c>
      <c r="F19" s="210">
        <v>48.9</v>
      </c>
      <c r="G19" s="210">
        <v>41.5</v>
      </c>
      <c r="H19" s="210">
        <v>36.2</v>
      </c>
      <c r="I19" s="210">
        <v>32.2</v>
      </c>
      <c r="J19" s="210">
        <v>29.2</v>
      </c>
      <c r="K19" s="210">
        <v>26.7</v>
      </c>
      <c r="L19" s="210">
        <v>24.7</v>
      </c>
      <c r="M19" s="210">
        <v>23</v>
      </c>
      <c r="N19" s="210">
        <v>21.6</v>
      </c>
      <c r="O19" s="210">
        <v>20.4</v>
      </c>
      <c r="P19" s="210">
        <v>19.4</v>
      </c>
      <c r="Q19" s="210">
        <v>18.5</v>
      </c>
      <c r="R19" s="210">
        <v>17.7</v>
      </c>
      <c r="S19" s="210">
        <v>17</v>
      </c>
      <c r="T19" s="210">
        <v>16.4</v>
      </c>
      <c r="U19" s="210">
        <v>15.8</v>
      </c>
      <c r="W19" s="208">
        <v>28</v>
      </c>
      <c r="X19" s="210">
        <v>210.1</v>
      </c>
      <c r="Y19" s="210">
        <v>107</v>
      </c>
      <c r="Z19" s="210">
        <v>72.7</v>
      </c>
      <c r="AA19" s="210">
        <v>55.5</v>
      </c>
      <c r="AB19" s="210">
        <v>45.2</v>
      </c>
      <c r="AC19" s="210">
        <v>38.3</v>
      </c>
      <c r="AD19" s="210">
        <v>33.5</v>
      </c>
      <c r="AE19" s="210">
        <v>29.8</v>
      </c>
      <c r="AF19" s="210">
        <v>27</v>
      </c>
      <c r="AG19" s="210">
        <v>24.7</v>
      </c>
      <c r="AH19" s="210">
        <v>22.8</v>
      </c>
      <c r="AI19" s="210">
        <v>21.3</v>
      </c>
      <c r="AJ19" s="210">
        <v>20</v>
      </c>
      <c r="AK19" s="210">
        <v>18.9</v>
      </c>
      <c r="AL19" s="210">
        <v>18</v>
      </c>
      <c r="AM19" s="210">
        <v>17.1</v>
      </c>
      <c r="AN19" s="210">
        <v>16.4</v>
      </c>
      <c r="AO19" s="210">
        <v>15.7</v>
      </c>
      <c r="AP19" s="210">
        <v>15.2</v>
      </c>
      <c r="AQ19" s="210">
        <v>14.6</v>
      </c>
    </row>
    <row r="20" spans="1:43" ht="14.25">
      <c r="A20" s="208">
        <v>29</v>
      </c>
      <c r="B20" s="210">
        <v>230.4</v>
      </c>
      <c r="C20" s="210">
        <v>117.3</v>
      </c>
      <c r="D20" s="210">
        <v>79.7</v>
      </c>
      <c r="E20" s="210">
        <v>60.8</v>
      </c>
      <c r="F20" s="210">
        <v>49.6</v>
      </c>
      <c r="G20" s="210">
        <v>42.1</v>
      </c>
      <c r="H20" s="210">
        <v>36.7</v>
      </c>
      <c r="I20" s="210">
        <v>32.7</v>
      </c>
      <c r="J20" s="210">
        <v>29.6</v>
      </c>
      <c r="K20" s="210">
        <v>27.1</v>
      </c>
      <c r="L20" s="210">
        <v>25.1</v>
      </c>
      <c r="M20" s="210">
        <v>23.4</v>
      </c>
      <c r="N20" s="210">
        <v>22</v>
      </c>
      <c r="O20" s="210">
        <v>20.7</v>
      </c>
      <c r="P20" s="210">
        <v>19.7</v>
      </c>
      <c r="Q20" s="210">
        <v>18.8</v>
      </c>
      <c r="R20" s="210">
        <v>18</v>
      </c>
      <c r="S20" s="210">
        <v>17.3</v>
      </c>
      <c r="T20" s="210">
        <v>16.6</v>
      </c>
      <c r="U20" s="210">
        <v>16.1</v>
      </c>
      <c r="W20" s="208">
        <v>29</v>
      </c>
      <c r="X20" s="210">
        <v>213.1</v>
      </c>
      <c r="Y20" s="210">
        <v>108.5</v>
      </c>
      <c r="Z20" s="210">
        <v>73.7</v>
      </c>
      <c r="AA20" s="210">
        <v>56.3</v>
      </c>
      <c r="AB20" s="210">
        <v>45.8</v>
      </c>
      <c r="AC20" s="210">
        <v>38.9</v>
      </c>
      <c r="AD20" s="210">
        <v>33.9</v>
      </c>
      <c r="AE20" s="210">
        <v>30.2</v>
      </c>
      <c r="AF20" s="210">
        <v>27.4</v>
      </c>
      <c r="AG20" s="210">
        <v>25.1</v>
      </c>
      <c r="AH20" s="210">
        <v>23.2</v>
      </c>
      <c r="AI20" s="210">
        <v>21.6</v>
      </c>
      <c r="AJ20" s="210">
        <v>20.3</v>
      </c>
      <c r="AK20" s="210">
        <v>19.2</v>
      </c>
      <c r="AL20" s="210">
        <v>18.2</v>
      </c>
      <c r="AM20" s="210">
        <v>17.4</v>
      </c>
      <c r="AN20" s="210">
        <v>16.6</v>
      </c>
      <c r="AO20" s="210">
        <v>16</v>
      </c>
      <c r="AP20" s="210">
        <v>15.4</v>
      </c>
      <c r="AQ20" s="210">
        <v>14.9</v>
      </c>
    </row>
    <row r="21" spans="1:43" ht="14.25">
      <c r="A21" s="208">
        <v>30</v>
      </c>
      <c r="B21" s="210">
        <v>233.6</v>
      </c>
      <c r="C21" s="210">
        <v>119</v>
      </c>
      <c r="D21" s="210">
        <v>80.8</v>
      </c>
      <c r="E21" s="210">
        <v>61.7</v>
      </c>
      <c r="F21" s="210">
        <v>50.3</v>
      </c>
      <c r="G21" s="210">
        <v>42.7</v>
      </c>
      <c r="H21" s="210">
        <v>37.2</v>
      </c>
      <c r="I21" s="210">
        <v>33.2</v>
      </c>
      <c r="J21" s="210">
        <v>30</v>
      </c>
      <c r="K21" s="210">
        <v>27.5</v>
      </c>
      <c r="L21" s="210">
        <v>25.4</v>
      </c>
      <c r="M21" s="210">
        <v>23.7</v>
      </c>
      <c r="N21" s="210">
        <v>22.3</v>
      </c>
      <c r="O21" s="210">
        <v>21</v>
      </c>
      <c r="P21" s="210">
        <v>20</v>
      </c>
      <c r="Q21" s="210">
        <v>19</v>
      </c>
      <c r="R21" s="210">
        <v>18.2</v>
      </c>
      <c r="S21" s="210">
        <v>17.5</v>
      </c>
      <c r="T21" s="210">
        <v>16.9</v>
      </c>
      <c r="U21" s="210">
        <v>16.3</v>
      </c>
      <c r="W21" s="208">
        <v>30</v>
      </c>
      <c r="X21" s="210">
        <v>216.1</v>
      </c>
      <c r="Y21" s="210">
        <v>110.1</v>
      </c>
      <c r="Z21" s="210">
        <v>74.7</v>
      </c>
      <c r="AA21" s="210">
        <v>57.1</v>
      </c>
      <c r="AB21" s="210">
        <v>46.5</v>
      </c>
      <c r="AC21" s="210">
        <v>39.5</v>
      </c>
      <c r="AD21" s="210">
        <v>34.4</v>
      </c>
      <c r="AE21" s="210">
        <v>30.7</v>
      </c>
      <c r="AF21" s="210">
        <v>27.7</v>
      </c>
      <c r="AG21" s="210">
        <v>25.4</v>
      </c>
      <c r="AH21" s="210">
        <v>23.5</v>
      </c>
      <c r="AI21" s="210">
        <v>21.9</v>
      </c>
      <c r="AJ21" s="210">
        <v>20.6</v>
      </c>
      <c r="AK21" s="210">
        <v>19.5</v>
      </c>
      <c r="AL21" s="210">
        <v>18.5</v>
      </c>
      <c r="AM21" s="210">
        <v>17.6</v>
      </c>
      <c r="AN21" s="210">
        <v>16.9</v>
      </c>
      <c r="AO21" s="210">
        <v>16.2</v>
      </c>
      <c r="AP21" s="210">
        <v>15.6</v>
      </c>
      <c r="AQ21" s="210">
        <v>15.1</v>
      </c>
    </row>
    <row r="22" spans="1:43" ht="14.25">
      <c r="A22" s="208">
        <v>31</v>
      </c>
      <c r="B22" s="210">
        <v>236.9</v>
      </c>
      <c r="C22" s="210">
        <v>120.7</v>
      </c>
      <c r="D22" s="210">
        <v>81.9</v>
      </c>
      <c r="E22" s="210">
        <v>62.6</v>
      </c>
      <c r="F22" s="210">
        <v>51</v>
      </c>
      <c r="G22" s="210">
        <v>43.3</v>
      </c>
      <c r="H22" s="210">
        <v>37.7</v>
      </c>
      <c r="I22" s="210">
        <v>33.6</v>
      </c>
      <c r="J22" s="210">
        <v>30.4</v>
      </c>
      <c r="K22" s="210">
        <v>27.9</v>
      </c>
      <c r="L22" s="210">
        <v>25.8</v>
      </c>
      <c r="M22" s="210">
        <v>24.1</v>
      </c>
      <c r="N22" s="210">
        <v>22.6</v>
      </c>
      <c r="O22" s="210">
        <v>21.3</v>
      </c>
      <c r="P22" s="210">
        <v>20.3</v>
      </c>
      <c r="Q22" s="210">
        <v>19.3</v>
      </c>
      <c r="R22" s="210">
        <v>18.5</v>
      </c>
      <c r="S22" s="210">
        <v>17.8</v>
      </c>
      <c r="T22" s="210">
        <v>17.1</v>
      </c>
      <c r="U22" s="210">
        <v>16.5</v>
      </c>
      <c r="W22" s="208">
        <v>31</v>
      </c>
      <c r="X22" s="210">
        <v>219.2</v>
      </c>
      <c r="Y22" s="210">
        <v>111.6</v>
      </c>
      <c r="Z22" s="210">
        <v>75.8</v>
      </c>
      <c r="AA22" s="210">
        <v>57.9</v>
      </c>
      <c r="AB22" s="210">
        <v>47.2</v>
      </c>
      <c r="AC22" s="210">
        <v>40</v>
      </c>
      <c r="AD22" s="210">
        <v>34.9</v>
      </c>
      <c r="AE22" s="210">
        <v>31.1</v>
      </c>
      <c r="AF22" s="210">
        <v>28.1</v>
      </c>
      <c r="AG22" s="210">
        <v>25.8</v>
      </c>
      <c r="AH22" s="210">
        <v>23.9</v>
      </c>
      <c r="AI22" s="210">
        <v>22.2</v>
      </c>
      <c r="AJ22" s="210">
        <v>20.9</v>
      </c>
      <c r="AK22" s="210">
        <v>19.7</v>
      </c>
      <c r="AL22" s="210">
        <v>18.7</v>
      </c>
      <c r="AM22" s="210">
        <v>17.9</v>
      </c>
      <c r="AN22" s="210">
        <v>17.1</v>
      </c>
      <c r="AO22" s="210">
        <v>16.4</v>
      </c>
      <c r="AP22" s="210">
        <v>15.8</v>
      </c>
      <c r="AQ22" s="210">
        <v>15.3</v>
      </c>
    </row>
    <row r="23" spans="1:43" ht="14.25">
      <c r="A23" s="208">
        <v>32</v>
      </c>
      <c r="B23" s="210">
        <v>240.2</v>
      </c>
      <c r="C23" s="210">
        <v>122.4</v>
      </c>
      <c r="D23" s="210">
        <v>83.1</v>
      </c>
      <c r="E23" s="210">
        <v>63.5</v>
      </c>
      <c r="F23" s="210">
        <v>51.7</v>
      </c>
      <c r="G23" s="210">
        <v>43.9</v>
      </c>
      <c r="H23" s="210">
        <v>38.3</v>
      </c>
      <c r="I23" s="210">
        <v>34.1</v>
      </c>
      <c r="J23" s="210">
        <v>30.9</v>
      </c>
      <c r="K23" s="210">
        <v>28.3</v>
      </c>
      <c r="L23" s="210">
        <v>26.2</v>
      </c>
      <c r="M23" s="210">
        <v>24.4</v>
      </c>
      <c r="N23" s="210">
        <v>22.9</v>
      </c>
      <c r="O23" s="210">
        <v>21.6</v>
      </c>
      <c r="P23" s="210">
        <v>20.6</v>
      </c>
      <c r="Q23" s="210">
        <v>19.6</v>
      </c>
      <c r="R23" s="210">
        <v>18.8</v>
      </c>
      <c r="S23" s="210">
        <v>18</v>
      </c>
      <c r="T23" s="210">
        <v>17.4</v>
      </c>
      <c r="U23" s="210">
        <v>16.8</v>
      </c>
      <c r="W23" s="208">
        <v>32</v>
      </c>
      <c r="X23" s="210">
        <v>222.3</v>
      </c>
      <c r="Y23" s="210">
        <v>113.2</v>
      </c>
      <c r="Z23" s="210">
        <v>76.9</v>
      </c>
      <c r="AA23" s="210">
        <v>58.7</v>
      </c>
      <c r="AB23" s="210">
        <v>47.8</v>
      </c>
      <c r="AC23" s="210">
        <v>40.6</v>
      </c>
      <c r="AD23" s="210">
        <v>35.4</v>
      </c>
      <c r="AE23" s="210">
        <v>31.6</v>
      </c>
      <c r="AF23" s="210">
        <v>28.5</v>
      </c>
      <c r="AG23" s="210">
        <v>26.2</v>
      </c>
      <c r="AH23" s="210">
        <v>24.2</v>
      </c>
      <c r="AI23" s="210">
        <v>22.6</v>
      </c>
      <c r="AJ23" s="210">
        <v>21.2</v>
      </c>
      <c r="AK23" s="210">
        <v>20</v>
      </c>
      <c r="AL23" s="210">
        <v>19</v>
      </c>
      <c r="AM23" s="210">
        <v>18.1</v>
      </c>
      <c r="AN23" s="210">
        <v>17.4</v>
      </c>
      <c r="AO23" s="210">
        <v>16.7</v>
      </c>
      <c r="AP23" s="210">
        <v>16.1</v>
      </c>
      <c r="AQ23" s="210">
        <v>15.5</v>
      </c>
    </row>
    <row r="24" spans="1:43" ht="14.25">
      <c r="A24" s="208">
        <v>33</v>
      </c>
      <c r="B24" s="210">
        <v>243.6</v>
      </c>
      <c r="C24" s="210">
        <v>124.1</v>
      </c>
      <c r="D24" s="210">
        <v>84.2</v>
      </c>
      <c r="E24" s="210">
        <v>64.4</v>
      </c>
      <c r="F24" s="210">
        <v>52.4</v>
      </c>
      <c r="G24" s="210">
        <v>44.5</v>
      </c>
      <c r="H24" s="210">
        <v>38.8</v>
      </c>
      <c r="I24" s="210">
        <v>34.6</v>
      </c>
      <c r="J24" s="210">
        <v>31.3</v>
      </c>
      <c r="K24" s="210">
        <v>28.7</v>
      </c>
      <c r="L24" s="210">
        <v>26.5</v>
      </c>
      <c r="M24" s="210">
        <v>24.7</v>
      </c>
      <c r="N24" s="210">
        <v>23.2</v>
      </c>
      <c r="O24" s="210">
        <v>22</v>
      </c>
      <c r="P24" s="210">
        <v>20.9</v>
      </c>
      <c r="Q24" s="210">
        <v>19.9</v>
      </c>
      <c r="R24" s="210">
        <v>19</v>
      </c>
      <c r="S24" s="210">
        <v>18.3</v>
      </c>
      <c r="T24" s="210">
        <v>17.6</v>
      </c>
      <c r="U24" s="210">
        <v>17</v>
      </c>
      <c r="W24" s="208">
        <v>33</v>
      </c>
      <c r="X24" s="210">
        <v>225.4</v>
      </c>
      <c r="Y24" s="210">
        <v>114.8</v>
      </c>
      <c r="Z24" s="210">
        <v>78</v>
      </c>
      <c r="AA24" s="210">
        <v>59.5</v>
      </c>
      <c r="AB24" s="210">
        <v>48.5</v>
      </c>
      <c r="AC24" s="210">
        <v>41.2</v>
      </c>
      <c r="AD24" s="210">
        <v>35.9</v>
      </c>
      <c r="AE24" s="210">
        <v>32</v>
      </c>
      <c r="AF24" s="210">
        <v>29</v>
      </c>
      <c r="AG24" s="210">
        <v>26.5</v>
      </c>
      <c r="AH24" s="210">
        <v>24.5</v>
      </c>
      <c r="AI24" s="210">
        <v>22.9</v>
      </c>
      <c r="AJ24" s="210">
        <v>21.5</v>
      </c>
      <c r="AK24" s="210">
        <v>20.3</v>
      </c>
      <c r="AL24" s="210">
        <v>19.3</v>
      </c>
      <c r="AM24" s="210">
        <v>18.4</v>
      </c>
      <c r="AN24" s="210">
        <v>17.6</v>
      </c>
      <c r="AO24" s="210">
        <v>16.9</v>
      </c>
      <c r="AP24" s="210">
        <v>16.3</v>
      </c>
      <c r="AQ24" s="210">
        <v>15.8</v>
      </c>
    </row>
    <row r="25" spans="1:43" ht="14.25">
      <c r="A25" s="208">
        <v>34</v>
      </c>
      <c r="B25" s="210">
        <v>247</v>
      </c>
      <c r="C25" s="210">
        <v>125.8</v>
      </c>
      <c r="D25" s="210">
        <v>85.4</v>
      </c>
      <c r="E25" s="210">
        <v>65.2</v>
      </c>
      <c r="F25" s="210">
        <v>53.2</v>
      </c>
      <c r="G25" s="210">
        <v>45.1</v>
      </c>
      <c r="H25" s="210">
        <v>39.4</v>
      </c>
      <c r="I25" s="210">
        <v>35.1</v>
      </c>
      <c r="J25" s="210">
        <v>31.7</v>
      </c>
      <c r="K25" s="210">
        <v>29.1</v>
      </c>
      <c r="L25" s="210">
        <v>26.9</v>
      </c>
      <c r="M25" s="210">
        <v>25.1</v>
      </c>
      <c r="N25" s="210">
        <v>23.6</v>
      </c>
      <c r="O25" s="210">
        <v>22.3</v>
      </c>
      <c r="P25" s="210">
        <v>21.2</v>
      </c>
      <c r="Q25" s="210">
        <v>20.2</v>
      </c>
      <c r="R25" s="210">
        <v>19.3</v>
      </c>
      <c r="S25" s="210">
        <v>18.6</v>
      </c>
      <c r="T25" s="210">
        <v>17.9</v>
      </c>
      <c r="U25" s="210">
        <v>17.3</v>
      </c>
      <c r="W25" s="208">
        <v>34</v>
      </c>
      <c r="X25" s="210">
        <v>228.6</v>
      </c>
      <c r="Y25" s="210">
        <v>116.4</v>
      </c>
      <c r="Z25" s="210">
        <v>79.1</v>
      </c>
      <c r="AA25" s="210">
        <v>60.4</v>
      </c>
      <c r="AB25" s="210">
        <v>49.2</v>
      </c>
      <c r="AC25" s="210">
        <v>41.7</v>
      </c>
      <c r="AD25" s="210">
        <v>36.4</v>
      </c>
      <c r="AE25" s="210">
        <v>32.5</v>
      </c>
      <c r="AF25" s="210">
        <v>29.4</v>
      </c>
      <c r="AG25" s="210">
        <v>26.9</v>
      </c>
      <c r="AH25" s="210">
        <v>24.9</v>
      </c>
      <c r="AI25" s="210">
        <v>23.2</v>
      </c>
      <c r="AJ25" s="210">
        <v>21.8</v>
      </c>
      <c r="AK25" s="210">
        <v>20.6</v>
      </c>
      <c r="AL25" s="210">
        <v>19.6</v>
      </c>
      <c r="AM25" s="210">
        <v>18.7</v>
      </c>
      <c r="AN25" s="210">
        <v>17.9</v>
      </c>
      <c r="AO25" s="210">
        <v>17.2</v>
      </c>
      <c r="AP25" s="210">
        <v>16.5</v>
      </c>
      <c r="AQ25" s="210">
        <v>16</v>
      </c>
    </row>
    <row r="26" spans="1:43" ht="14.25">
      <c r="A26" s="208">
        <v>35</v>
      </c>
      <c r="B26" s="210">
        <v>250.4</v>
      </c>
      <c r="C26" s="210">
        <v>127.5</v>
      </c>
      <c r="D26" s="210">
        <v>86.6</v>
      </c>
      <c r="E26" s="210">
        <v>66.2</v>
      </c>
      <c r="F26" s="210">
        <v>53.9</v>
      </c>
      <c r="G26" s="210">
        <v>45.7</v>
      </c>
      <c r="H26" s="210">
        <v>39.9</v>
      </c>
      <c r="I26" s="210">
        <v>35.6</v>
      </c>
      <c r="J26" s="210">
        <v>32.2</v>
      </c>
      <c r="K26" s="210">
        <v>29.5</v>
      </c>
      <c r="L26" s="210">
        <v>27.3</v>
      </c>
      <c r="M26" s="210">
        <v>25.5</v>
      </c>
      <c r="N26" s="210">
        <v>23.9</v>
      </c>
      <c r="O26" s="210">
        <v>22.6</v>
      </c>
      <c r="P26" s="210">
        <v>21.5</v>
      </c>
      <c r="Q26" s="210">
        <v>20.5</v>
      </c>
      <c r="R26" s="210">
        <v>19.6</v>
      </c>
      <c r="S26" s="210">
        <v>18.8</v>
      </c>
      <c r="T26" s="210">
        <v>18.1</v>
      </c>
      <c r="U26" s="210">
        <v>17.5</v>
      </c>
      <c r="W26" s="208">
        <v>35</v>
      </c>
      <c r="X26" s="210">
        <v>231.8</v>
      </c>
      <c r="Y26" s="210">
        <v>118.1</v>
      </c>
      <c r="Z26" s="210">
        <v>80.2</v>
      </c>
      <c r="AA26" s="210">
        <v>61.2</v>
      </c>
      <c r="AB26" s="210">
        <v>49.9</v>
      </c>
      <c r="AC26" s="210">
        <v>42.3</v>
      </c>
      <c r="AD26" s="210">
        <v>37</v>
      </c>
      <c r="AE26" s="210">
        <v>32.9</v>
      </c>
      <c r="AF26" s="210">
        <v>29.8</v>
      </c>
      <c r="AG26" s="210">
        <v>27.3</v>
      </c>
      <c r="AH26" s="210">
        <v>25.3</v>
      </c>
      <c r="AI26" s="210">
        <v>23.6</v>
      </c>
      <c r="AJ26" s="210">
        <v>22.1</v>
      </c>
      <c r="AK26" s="210">
        <v>20.9</v>
      </c>
      <c r="AL26" s="210">
        <v>19.9</v>
      </c>
      <c r="AM26" s="210">
        <v>18.9</v>
      </c>
      <c r="AN26" s="210">
        <v>18.1</v>
      </c>
      <c r="AO26" s="210">
        <v>17.4</v>
      </c>
      <c r="AP26" s="210">
        <v>16.8</v>
      </c>
      <c r="AQ26" s="210">
        <v>16.2</v>
      </c>
    </row>
    <row r="27" spans="1:43" ht="14.25">
      <c r="A27" s="208">
        <v>36</v>
      </c>
      <c r="B27" s="210">
        <v>253.9</v>
      </c>
      <c r="C27" s="210">
        <v>129.3</v>
      </c>
      <c r="D27" s="210">
        <v>87.8</v>
      </c>
      <c r="E27" s="210">
        <v>67.1</v>
      </c>
      <c r="F27" s="210">
        <v>54.7</v>
      </c>
      <c r="G27" s="210">
        <v>46.4</v>
      </c>
      <c r="H27" s="210">
        <v>40.5</v>
      </c>
      <c r="I27" s="210">
        <v>36.1</v>
      </c>
      <c r="J27" s="210">
        <v>32.6</v>
      </c>
      <c r="K27" s="210">
        <v>29.9</v>
      </c>
      <c r="L27" s="210">
        <v>27.7</v>
      </c>
      <c r="M27" s="210">
        <v>25.8</v>
      </c>
      <c r="N27" s="210">
        <v>24.3</v>
      </c>
      <c r="O27" s="210">
        <v>22.9</v>
      </c>
      <c r="P27" s="210">
        <v>21.8</v>
      </c>
      <c r="Q27" s="210">
        <v>20.8</v>
      </c>
      <c r="R27" s="210">
        <v>19.9</v>
      </c>
      <c r="S27" s="210">
        <v>19.1</v>
      </c>
      <c r="T27" s="210">
        <v>18.4</v>
      </c>
      <c r="U27" s="210">
        <v>17.8</v>
      </c>
      <c r="W27" s="208">
        <v>36</v>
      </c>
      <c r="X27" s="210">
        <v>235.1</v>
      </c>
      <c r="Y27" s="210">
        <v>119.7</v>
      </c>
      <c r="Z27" s="210">
        <v>81.3</v>
      </c>
      <c r="AA27" s="210">
        <v>62.1</v>
      </c>
      <c r="AB27" s="210">
        <v>50.6</v>
      </c>
      <c r="AC27" s="210">
        <v>42.9</v>
      </c>
      <c r="AD27" s="210">
        <v>37.5</v>
      </c>
      <c r="AE27" s="210">
        <v>33.4</v>
      </c>
      <c r="AF27" s="210">
        <v>30.2</v>
      </c>
      <c r="AG27" s="210">
        <v>27.7</v>
      </c>
      <c r="AH27" s="210">
        <v>25.6</v>
      </c>
      <c r="AI27" s="210">
        <v>23.9</v>
      </c>
      <c r="AJ27" s="210">
        <v>22.5</v>
      </c>
      <c r="AK27" s="210">
        <v>21.2</v>
      </c>
      <c r="AL27" s="210">
        <v>20.2</v>
      </c>
      <c r="AM27" s="210">
        <v>19.2</v>
      </c>
      <c r="AN27" s="210">
        <v>18.4</v>
      </c>
      <c r="AO27" s="210">
        <v>17.7</v>
      </c>
      <c r="AP27" s="210">
        <v>17</v>
      </c>
      <c r="AQ27" s="210">
        <v>16.5</v>
      </c>
    </row>
    <row r="28" spans="1:43" ht="14.25">
      <c r="A28" s="208">
        <v>37</v>
      </c>
      <c r="B28" s="210">
        <v>257.4</v>
      </c>
      <c r="C28" s="210">
        <v>131.1</v>
      </c>
      <c r="D28" s="210">
        <v>89</v>
      </c>
      <c r="E28" s="210">
        <v>68</v>
      </c>
      <c r="F28" s="210">
        <v>55.4</v>
      </c>
      <c r="G28" s="210">
        <v>47</v>
      </c>
      <c r="H28" s="210">
        <v>41</v>
      </c>
      <c r="I28" s="210">
        <v>36.6</v>
      </c>
      <c r="J28" s="210">
        <v>33.1</v>
      </c>
      <c r="K28" s="210">
        <v>30.3</v>
      </c>
      <c r="L28" s="210">
        <v>28.1</v>
      </c>
      <c r="M28" s="210">
        <v>26.2</v>
      </c>
      <c r="N28" s="210">
        <v>24.6</v>
      </c>
      <c r="O28" s="210">
        <v>23.2</v>
      </c>
      <c r="P28" s="210">
        <v>22.1</v>
      </c>
      <c r="Q28" s="210">
        <v>21.1</v>
      </c>
      <c r="R28" s="210">
        <v>20.2</v>
      </c>
      <c r="S28" s="210">
        <v>19.4</v>
      </c>
      <c r="T28" s="210">
        <v>18.7</v>
      </c>
      <c r="U28" s="210">
        <v>18.1</v>
      </c>
      <c r="W28" s="208">
        <v>37</v>
      </c>
      <c r="X28" s="210">
        <v>238.3</v>
      </c>
      <c r="Y28" s="210">
        <v>121.4</v>
      </c>
      <c r="Z28" s="210">
        <v>82.4</v>
      </c>
      <c r="AA28" s="210">
        <v>63</v>
      </c>
      <c r="AB28" s="210">
        <v>51.3</v>
      </c>
      <c r="AC28" s="210">
        <v>43.6</v>
      </c>
      <c r="AD28" s="210">
        <v>38</v>
      </c>
      <c r="AE28" s="210">
        <v>33.9</v>
      </c>
      <c r="AF28" s="210">
        <v>30.7</v>
      </c>
      <c r="AG28" s="210">
        <v>28.1</v>
      </c>
      <c r="AH28" s="210">
        <v>26</v>
      </c>
      <c r="AI28" s="210">
        <v>24.2</v>
      </c>
      <c r="AJ28" s="210">
        <v>22.8</v>
      </c>
      <c r="AK28" s="210">
        <v>21.5</v>
      </c>
      <c r="AL28" s="210">
        <v>20.4</v>
      </c>
      <c r="AM28" s="210">
        <v>19.5</v>
      </c>
      <c r="AN28" s="210">
        <v>18.7</v>
      </c>
      <c r="AO28" s="210">
        <v>18</v>
      </c>
      <c r="AP28" s="210">
        <v>17.3</v>
      </c>
      <c r="AQ28" s="210">
        <v>16.7</v>
      </c>
    </row>
    <row r="29" spans="1:43" ht="14.25">
      <c r="A29" s="208">
        <v>38</v>
      </c>
      <c r="B29" s="210">
        <v>260.9</v>
      </c>
      <c r="C29" s="210">
        <v>132.9</v>
      </c>
      <c r="D29" s="210">
        <v>90.3</v>
      </c>
      <c r="E29" s="210">
        <v>69</v>
      </c>
      <c r="F29" s="210">
        <v>56.2</v>
      </c>
      <c r="G29" s="210">
        <v>47.7</v>
      </c>
      <c r="H29" s="210">
        <v>41.6</v>
      </c>
      <c r="I29" s="210">
        <v>37.1</v>
      </c>
      <c r="J29" s="210">
        <v>33.6</v>
      </c>
      <c r="K29" s="210">
        <v>30.8</v>
      </c>
      <c r="L29" s="210">
        <v>28.5</v>
      </c>
      <c r="M29" s="210">
        <v>26.6</v>
      </c>
      <c r="N29" s="210">
        <v>25</v>
      </c>
      <c r="O29" s="210">
        <v>23.6</v>
      </c>
      <c r="P29" s="210">
        <v>22.4</v>
      </c>
      <c r="Q29" s="210">
        <v>21.4</v>
      </c>
      <c r="R29" s="210">
        <v>20.5</v>
      </c>
      <c r="S29" s="210">
        <v>19.7</v>
      </c>
      <c r="T29" s="210">
        <v>19</v>
      </c>
      <c r="U29" s="210">
        <v>18.3</v>
      </c>
      <c r="W29" s="208">
        <v>38</v>
      </c>
      <c r="X29" s="210">
        <v>241.7</v>
      </c>
      <c r="Y29" s="210">
        <v>123.1</v>
      </c>
      <c r="Z29" s="210">
        <v>83.6</v>
      </c>
      <c r="AA29" s="210">
        <v>63.9</v>
      </c>
      <c r="AB29" s="210">
        <v>52</v>
      </c>
      <c r="AC29" s="210">
        <v>44.2</v>
      </c>
      <c r="AD29" s="210">
        <v>38.6</v>
      </c>
      <c r="AE29" s="210">
        <v>34.4</v>
      </c>
      <c r="AF29" s="210">
        <v>31.1</v>
      </c>
      <c r="AG29" s="210">
        <v>28.5</v>
      </c>
      <c r="AH29" s="210">
        <v>26.4</v>
      </c>
      <c r="AI29" s="210">
        <v>24.6</v>
      </c>
      <c r="AJ29" s="210">
        <v>23.1</v>
      </c>
      <c r="AK29" s="210">
        <v>21.8</v>
      </c>
      <c r="AL29" s="210">
        <v>20.8</v>
      </c>
      <c r="AM29" s="210">
        <v>19.8</v>
      </c>
      <c r="AN29" s="210">
        <v>19</v>
      </c>
      <c r="AO29" s="210">
        <v>18.2</v>
      </c>
      <c r="AP29" s="210">
        <v>17.6</v>
      </c>
      <c r="AQ29" s="210">
        <v>17</v>
      </c>
    </row>
    <row r="30" spans="1:43" ht="14.25">
      <c r="A30" s="208">
        <v>39</v>
      </c>
      <c r="B30" s="210">
        <v>264.5</v>
      </c>
      <c r="C30" s="210">
        <v>134.7</v>
      </c>
      <c r="D30" s="210">
        <v>91.5</v>
      </c>
      <c r="E30" s="210">
        <v>69.9</v>
      </c>
      <c r="F30" s="210">
        <v>57</v>
      </c>
      <c r="G30" s="210">
        <v>48.4</v>
      </c>
      <c r="H30" s="210">
        <v>42.2</v>
      </c>
      <c r="I30" s="210">
        <v>37.6</v>
      </c>
      <c r="J30" s="210">
        <v>34</v>
      </c>
      <c r="K30" s="210">
        <v>31.2</v>
      </c>
      <c r="L30" s="210">
        <v>28.9</v>
      </c>
      <c r="M30" s="210">
        <v>26.9</v>
      </c>
      <c r="N30" s="210">
        <v>25.3</v>
      </c>
      <c r="O30" s="210">
        <v>23.9</v>
      </c>
      <c r="P30" s="210">
        <v>22.7</v>
      </c>
      <c r="Q30" s="210">
        <v>21.7</v>
      </c>
      <c r="R30" s="210">
        <v>20.8</v>
      </c>
      <c r="S30" s="210">
        <v>20</v>
      </c>
      <c r="T30" s="210">
        <v>19.3</v>
      </c>
      <c r="U30" s="210">
        <v>18.6</v>
      </c>
      <c r="W30" s="208">
        <v>39</v>
      </c>
      <c r="X30" s="210">
        <v>245.1</v>
      </c>
      <c r="Y30" s="210">
        <v>124.8</v>
      </c>
      <c r="Z30" s="210">
        <v>84.8</v>
      </c>
      <c r="AA30" s="210">
        <v>64.8</v>
      </c>
      <c r="AB30" s="210">
        <v>52.8</v>
      </c>
      <c r="AC30" s="210">
        <v>44.8</v>
      </c>
      <c r="AD30" s="210">
        <v>39.1</v>
      </c>
      <c r="AE30" s="210">
        <v>34.8</v>
      </c>
      <c r="AF30" s="210">
        <v>31.5</v>
      </c>
      <c r="AG30" s="210">
        <v>28.9</v>
      </c>
      <c r="AH30" s="210">
        <v>26.7</v>
      </c>
      <c r="AI30" s="210">
        <v>25</v>
      </c>
      <c r="AJ30" s="210">
        <v>23.5</v>
      </c>
      <c r="AK30" s="210">
        <v>22.2</v>
      </c>
      <c r="AL30" s="210">
        <v>21.1</v>
      </c>
      <c r="AM30" s="210">
        <v>20.1</v>
      </c>
      <c r="AN30" s="210">
        <v>19.3</v>
      </c>
      <c r="AO30" s="210">
        <v>18.5</v>
      </c>
      <c r="AP30" s="210">
        <v>17.8</v>
      </c>
      <c r="AQ30" s="210">
        <v>17.3</v>
      </c>
    </row>
    <row r="31" spans="1:43" ht="14.25">
      <c r="A31" s="208">
        <v>40</v>
      </c>
      <c r="B31" s="210">
        <v>268.1</v>
      </c>
      <c r="C31" s="210">
        <v>136.6</v>
      </c>
      <c r="D31" s="210">
        <v>92.8</v>
      </c>
      <c r="E31" s="210">
        <v>70.9</v>
      </c>
      <c r="F31" s="210">
        <v>57.8</v>
      </c>
      <c r="G31" s="210">
        <v>49</v>
      </c>
      <c r="H31" s="210">
        <v>42.8</v>
      </c>
      <c r="I31" s="210">
        <v>38.1</v>
      </c>
      <c r="J31" s="210">
        <v>34.5</v>
      </c>
      <c r="K31" s="210">
        <v>31.6</v>
      </c>
      <c r="L31" s="210">
        <v>29.3</v>
      </c>
      <c r="M31" s="210">
        <v>27.3</v>
      </c>
      <c r="N31" s="210">
        <v>25.7</v>
      </c>
      <c r="O31" s="210">
        <v>24.3</v>
      </c>
      <c r="P31" s="210">
        <v>23.1</v>
      </c>
      <c r="Q31" s="210">
        <v>22</v>
      </c>
      <c r="R31" s="210">
        <v>21.1</v>
      </c>
      <c r="S31" s="210">
        <v>20.3</v>
      </c>
      <c r="T31" s="210">
        <v>19.6</v>
      </c>
      <c r="U31" s="210">
        <v>18.9</v>
      </c>
      <c r="W31" s="208">
        <v>40</v>
      </c>
      <c r="X31" s="210">
        <v>248.5</v>
      </c>
      <c r="Y31" s="210">
        <v>126.6</v>
      </c>
      <c r="Z31" s="210">
        <v>86</v>
      </c>
      <c r="AA31" s="210">
        <v>65.7</v>
      </c>
      <c r="AB31" s="210">
        <v>53.5</v>
      </c>
      <c r="AC31" s="210">
        <v>45.4</v>
      </c>
      <c r="AD31" s="210">
        <v>39.7</v>
      </c>
      <c r="AE31" s="210">
        <v>35.3</v>
      </c>
      <c r="AF31" s="210">
        <v>32</v>
      </c>
      <c r="AG31" s="210">
        <v>29.3</v>
      </c>
      <c r="AH31" s="210">
        <v>27.1</v>
      </c>
      <c r="AI31" s="210">
        <v>25.3</v>
      </c>
      <c r="AJ31" s="210">
        <v>23.8</v>
      </c>
      <c r="AK31" s="210">
        <v>22.5</v>
      </c>
      <c r="AL31" s="210">
        <v>21.4</v>
      </c>
      <c r="AM31" s="210">
        <v>20.4</v>
      </c>
      <c r="AN31" s="210">
        <v>19.5</v>
      </c>
      <c r="AO31" s="210">
        <v>18.8</v>
      </c>
      <c r="AP31" s="210">
        <v>18.1</v>
      </c>
      <c r="AQ31" s="210">
        <v>17.5</v>
      </c>
    </row>
    <row r="32" spans="1:43" ht="14.25">
      <c r="A32" s="208">
        <v>41</v>
      </c>
      <c r="B32" s="210">
        <v>271.8</v>
      </c>
      <c r="C32" s="210">
        <v>138.5</v>
      </c>
      <c r="D32" s="210">
        <v>94.1</v>
      </c>
      <c r="E32" s="210">
        <v>71.9</v>
      </c>
      <c r="F32" s="210">
        <v>58.6</v>
      </c>
      <c r="G32" s="210">
        <v>49.7</v>
      </c>
      <c r="H32" s="210">
        <v>43.4</v>
      </c>
      <c r="I32" s="210">
        <v>38.7</v>
      </c>
      <c r="J32" s="210">
        <v>35</v>
      </c>
      <c r="K32" s="210">
        <v>32.1</v>
      </c>
      <c r="L32" s="210">
        <v>29.7</v>
      </c>
      <c r="M32" s="210">
        <v>27.7</v>
      </c>
      <c r="N32" s="210">
        <v>26.1</v>
      </c>
      <c r="O32" s="210">
        <v>24.6</v>
      </c>
      <c r="P32" s="210">
        <v>23.4</v>
      </c>
      <c r="Q32" s="210">
        <v>22.3</v>
      </c>
      <c r="R32" s="210">
        <v>21.4</v>
      </c>
      <c r="S32" s="210">
        <v>20.6</v>
      </c>
      <c r="T32" s="210">
        <v>19.9</v>
      </c>
      <c r="U32" s="210">
        <v>19.2</v>
      </c>
      <c r="W32" s="208">
        <v>41</v>
      </c>
      <c r="X32" s="210">
        <v>252</v>
      </c>
      <c r="Y32" s="210">
        <v>128.4</v>
      </c>
      <c r="Z32" s="210">
        <v>87.2</v>
      </c>
      <c r="AA32" s="210">
        <v>66.6</v>
      </c>
      <c r="AB32" s="210">
        <v>54.3</v>
      </c>
      <c r="AC32" s="210">
        <v>46.1</v>
      </c>
      <c r="AD32" s="210">
        <v>40.2</v>
      </c>
      <c r="AE32" s="210">
        <v>35.9</v>
      </c>
      <c r="AF32" s="210">
        <v>32.5</v>
      </c>
      <c r="AG32" s="210">
        <v>29.7</v>
      </c>
      <c r="AH32" s="210">
        <v>27.5</v>
      </c>
      <c r="AI32" s="210">
        <v>25.7</v>
      </c>
      <c r="AJ32" s="210">
        <v>24.2</v>
      </c>
      <c r="AK32" s="210">
        <v>22.8</v>
      </c>
      <c r="AL32" s="210">
        <v>21.7</v>
      </c>
      <c r="AM32" s="210">
        <v>20.7</v>
      </c>
      <c r="AN32" s="210">
        <v>19.8</v>
      </c>
      <c r="AO32" s="210">
        <v>19.1</v>
      </c>
      <c r="AP32" s="210">
        <v>18.4</v>
      </c>
      <c r="AQ32" s="210">
        <v>17.8</v>
      </c>
    </row>
    <row r="33" spans="1:43" ht="14.25">
      <c r="A33" s="208">
        <v>42</v>
      </c>
      <c r="B33" s="210">
        <v>275.5</v>
      </c>
      <c r="C33" s="210">
        <v>140.4</v>
      </c>
      <c r="D33" s="210">
        <v>95.4</v>
      </c>
      <c r="E33" s="210">
        <v>72.9</v>
      </c>
      <c r="F33" s="210">
        <v>59.4</v>
      </c>
      <c r="G33" s="210">
        <v>50.4</v>
      </c>
      <c r="H33" s="210">
        <v>44</v>
      </c>
      <c r="I33" s="210">
        <v>39.2</v>
      </c>
      <c r="J33" s="210">
        <v>35.5</v>
      </c>
      <c r="K33" s="210">
        <v>32.5</v>
      </c>
      <c r="L33" s="210">
        <v>30.1</v>
      </c>
      <c r="M33" s="210">
        <v>28.1</v>
      </c>
      <c r="N33" s="210">
        <v>26.4</v>
      </c>
      <c r="O33" s="210">
        <v>25</v>
      </c>
      <c r="P33" s="210">
        <v>23.8</v>
      </c>
      <c r="Q33" s="210">
        <v>22.7</v>
      </c>
      <c r="R33" s="210">
        <v>21.7</v>
      </c>
      <c r="S33" s="210">
        <v>20.9</v>
      </c>
      <c r="T33" s="210">
        <v>20.2</v>
      </c>
      <c r="U33" s="210">
        <v>19.5</v>
      </c>
      <c r="W33" s="208">
        <v>42</v>
      </c>
      <c r="X33" s="210">
        <v>255.5</v>
      </c>
      <c r="Y33" s="210">
        <v>130.2</v>
      </c>
      <c r="Z33" s="210">
        <v>88.4</v>
      </c>
      <c r="AA33" s="210">
        <v>67.6</v>
      </c>
      <c r="AB33" s="210">
        <v>55.1</v>
      </c>
      <c r="AC33" s="210">
        <v>46.7</v>
      </c>
      <c r="AD33" s="210">
        <v>40.8</v>
      </c>
      <c r="AE33" s="210">
        <v>36.4</v>
      </c>
      <c r="AF33" s="210">
        <v>32.9</v>
      </c>
      <c r="AG33" s="210">
        <v>30.2</v>
      </c>
      <c r="AH33" s="210">
        <v>27.9</v>
      </c>
      <c r="AI33" s="210">
        <v>26.1</v>
      </c>
      <c r="AJ33" s="210">
        <v>24.5</v>
      </c>
      <c r="AK33" s="210">
        <v>23.2</v>
      </c>
      <c r="AL33" s="210">
        <v>22</v>
      </c>
      <c r="AM33" s="210">
        <v>21</v>
      </c>
      <c r="AN33" s="210">
        <v>20.2</v>
      </c>
      <c r="AO33" s="210">
        <v>19.4</v>
      </c>
      <c r="AP33" s="210">
        <v>18.7</v>
      </c>
      <c r="AQ33" s="210">
        <v>18.1</v>
      </c>
    </row>
    <row r="34" spans="1:43" ht="14.25">
      <c r="A34" s="208">
        <v>43</v>
      </c>
      <c r="B34" s="210">
        <v>279.3</v>
      </c>
      <c r="C34" s="210">
        <v>142.3</v>
      </c>
      <c r="D34" s="210">
        <v>96.7</v>
      </c>
      <c r="E34" s="210">
        <v>73.9</v>
      </c>
      <c r="F34" s="210">
        <v>60.2</v>
      </c>
      <c r="G34" s="210">
        <v>51.1</v>
      </c>
      <c r="H34" s="210">
        <v>44.6</v>
      </c>
      <c r="I34" s="210">
        <v>39.8</v>
      </c>
      <c r="J34" s="210">
        <v>36</v>
      </c>
      <c r="K34" s="210">
        <v>33</v>
      </c>
      <c r="L34" s="210">
        <v>30.6</v>
      </c>
      <c r="M34" s="210">
        <v>28.5</v>
      </c>
      <c r="N34" s="210">
        <v>26.8</v>
      </c>
      <c r="O34" s="210">
        <v>25.4</v>
      </c>
      <c r="P34" s="210">
        <v>24.1</v>
      </c>
      <c r="Q34" s="210">
        <v>23</v>
      </c>
      <c r="R34" s="210">
        <v>22.1</v>
      </c>
      <c r="S34" s="210">
        <v>21.2</v>
      </c>
      <c r="T34" s="210">
        <v>20.5</v>
      </c>
      <c r="U34" s="210">
        <v>19.8</v>
      </c>
      <c r="W34" s="208">
        <v>43</v>
      </c>
      <c r="X34" s="210">
        <v>259.1</v>
      </c>
      <c r="Y34" s="210">
        <v>132</v>
      </c>
      <c r="Z34" s="210">
        <v>89.7</v>
      </c>
      <c r="AA34" s="210">
        <v>68.5</v>
      </c>
      <c r="AB34" s="210">
        <v>55.9</v>
      </c>
      <c r="AC34" s="210">
        <v>47.4</v>
      </c>
      <c r="AD34" s="210">
        <v>41.4</v>
      </c>
      <c r="AE34" s="210">
        <v>36.9</v>
      </c>
      <c r="AF34" s="210">
        <v>33.4</v>
      </c>
      <c r="AG34" s="210">
        <v>30.6</v>
      </c>
      <c r="AH34" s="210">
        <v>28.4</v>
      </c>
      <c r="AI34" s="210">
        <v>26.5</v>
      </c>
      <c r="AJ34" s="210">
        <v>24.9</v>
      </c>
      <c r="AK34" s="210">
        <v>23.5</v>
      </c>
      <c r="AL34" s="210">
        <v>22.4</v>
      </c>
      <c r="AM34" s="210">
        <v>21.4</v>
      </c>
      <c r="AN34" s="210">
        <v>20.5</v>
      </c>
      <c r="AO34" s="210">
        <v>19.7</v>
      </c>
      <c r="AP34" s="210">
        <v>19</v>
      </c>
      <c r="AQ34" s="210">
        <v>18.4</v>
      </c>
    </row>
    <row r="35" spans="1:43" ht="14.25">
      <c r="A35" s="208">
        <v>44</v>
      </c>
      <c r="B35" s="210">
        <v>283.1</v>
      </c>
      <c r="C35" s="210">
        <v>144.3</v>
      </c>
      <c r="D35" s="210">
        <v>98</v>
      </c>
      <c r="E35" s="210">
        <v>74.9</v>
      </c>
      <c r="F35" s="210">
        <v>61</v>
      </c>
      <c r="G35" s="210">
        <v>51.8</v>
      </c>
      <c r="H35" s="210">
        <v>45.3</v>
      </c>
      <c r="I35" s="210">
        <v>40.3</v>
      </c>
      <c r="J35" s="210">
        <v>36.5</v>
      </c>
      <c r="K35" s="210">
        <v>33.5</v>
      </c>
      <c r="L35" s="210">
        <v>31</v>
      </c>
      <c r="M35" s="210">
        <v>29</v>
      </c>
      <c r="N35" s="210">
        <v>27.2</v>
      </c>
      <c r="O35" s="210">
        <v>25.8</v>
      </c>
      <c r="P35" s="210">
        <v>24.5</v>
      </c>
      <c r="Q35" s="210">
        <v>23.4</v>
      </c>
      <c r="R35" s="210">
        <v>22.4</v>
      </c>
      <c r="S35" s="210">
        <v>21.6</v>
      </c>
      <c r="T35" s="210">
        <v>20.8</v>
      </c>
      <c r="U35" s="210">
        <v>20.2</v>
      </c>
      <c r="W35" s="208">
        <v>44</v>
      </c>
      <c r="X35" s="210">
        <v>262.7</v>
      </c>
      <c r="Y35" s="210">
        <v>133.9</v>
      </c>
      <c r="Z35" s="210">
        <v>90.9</v>
      </c>
      <c r="AA35" s="210">
        <v>69.5</v>
      </c>
      <c r="AB35" s="210">
        <v>56.6</v>
      </c>
      <c r="AC35" s="210">
        <v>48.1</v>
      </c>
      <c r="AD35" s="210">
        <v>42</v>
      </c>
      <c r="AE35" s="210">
        <v>37.4</v>
      </c>
      <c r="AF35" s="210">
        <v>33.9</v>
      </c>
      <c r="AG35" s="210">
        <v>31.1</v>
      </c>
      <c r="AH35" s="210">
        <v>28.8</v>
      </c>
      <c r="AI35" s="210">
        <v>26.9</v>
      </c>
      <c r="AJ35" s="210">
        <v>25.3</v>
      </c>
      <c r="AK35" s="210">
        <v>23.9</v>
      </c>
      <c r="AL35" s="210">
        <v>22.7</v>
      </c>
      <c r="AM35" s="210">
        <v>21.7</v>
      </c>
      <c r="AN35" s="210">
        <v>20.8</v>
      </c>
      <c r="AO35" s="210">
        <v>20</v>
      </c>
      <c r="AP35" s="210">
        <v>19.3</v>
      </c>
      <c r="AQ35" s="210">
        <v>18.7</v>
      </c>
    </row>
    <row r="36" spans="1:43" ht="14.25">
      <c r="A36" s="208">
        <v>45</v>
      </c>
      <c r="B36" s="210">
        <v>287</v>
      </c>
      <c r="C36" s="210">
        <v>146.2</v>
      </c>
      <c r="D36" s="210">
        <v>99.3</v>
      </c>
      <c r="E36" s="210">
        <v>75.9</v>
      </c>
      <c r="F36" s="210">
        <v>61.9</v>
      </c>
      <c r="G36" s="210">
        <v>52.6</v>
      </c>
      <c r="H36" s="210">
        <v>45.9</v>
      </c>
      <c r="I36" s="210">
        <v>40.9</v>
      </c>
      <c r="J36" s="210">
        <v>37.1</v>
      </c>
      <c r="K36" s="210">
        <v>34</v>
      </c>
      <c r="L36" s="210">
        <v>31.5</v>
      </c>
      <c r="M36" s="210">
        <v>29.4</v>
      </c>
      <c r="N36" s="210">
        <v>27.6</v>
      </c>
      <c r="O36" s="210">
        <v>26.2</v>
      </c>
      <c r="P36" s="210">
        <v>24.9</v>
      </c>
      <c r="Q36" s="210">
        <v>23.8</v>
      </c>
      <c r="R36" s="210">
        <v>22.8</v>
      </c>
      <c r="S36" s="210">
        <v>21.9</v>
      </c>
      <c r="T36" s="210">
        <v>21.2</v>
      </c>
      <c r="U36" s="210">
        <v>20.5</v>
      </c>
      <c r="W36" s="208">
        <v>45</v>
      </c>
      <c r="X36" s="210">
        <v>266.4</v>
      </c>
      <c r="Y36" s="210">
        <v>135.7</v>
      </c>
      <c r="Z36" s="210">
        <v>92.2</v>
      </c>
      <c r="AA36" s="210">
        <v>70.5</v>
      </c>
      <c r="AB36" s="210">
        <v>57.5</v>
      </c>
      <c r="AC36" s="210">
        <v>48.8</v>
      </c>
      <c r="AD36" s="210">
        <v>42.6</v>
      </c>
      <c r="AE36" s="210">
        <v>38</v>
      </c>
      <c r="AF36" s="210">
        <v>34.4</v>
      </c>
      <c r="AG36" s="210">
        <v>31.5</v>
      </c>
      <c r="AH36" s="210">
        <v>29.2</v>
      </c>
      <c r="AI36" s="210">
        <v>27.3</v>
      </c>
      <c r="AJ36" s="210">
        <v>25.7</v>
      </c>
      <c r="AK36" s="210">
        <v>24.3</v>
      </c>
      <c r="AL36" s="210">
        <v>23.1</v>
      </c>
      <c r="AM36" s="210">
        <v>22.1</v>
      </c>
      <c r="AN36" s="210">
        <v>21.2</v>
      </c>
      <c r="AO36" s="210">
        <v>20.4</v>
      </c>
      <c r="AP36" s="210">
        <v>19.6</v>
      </c>
      <c r="AQ36" s="210">
        <v>19</v>
      </c>
    </row>
    <row r="37" spans="1:43" ht="14.25">
      <c r="A37" s="208">
        <v>46</v>
      </c>
      <c r="B37" s="210">
        <v>290.8</v>
      </c>
      <c r="C37" s="210">
        <v>148.2</v>
      </c>
      <c r="D37" s="210">
        <v>100.7</v>
      </c>
      <c r="E37" s="210">
        <v>77</v>
      </c>
      <c r="F37" s="210">
        <v>62.8</v>
      </c>
      <c r="G37" s="210">
        <v>53.3</v>
      </c>
      <c r="H37" s="210">
        <v>46.5</v>
      </c>
      <c r="I37" s="210">
        <v>41.5</v>
      </c>
      <c r="J37" s="210">
        <v>37.6</v>
      </c>
      <c r="K37" s="210">
        <v>34.5</v>
      </c>
      <c r="L37" s="210">
        <v>31.9</v>
      </c>
      <c r="M37" s="210">
        <v>29.8</v>
      </c>
      <c r="N37" s="210">
        <v>28.1</v>
      </c>
      <c r="O37" s="210">
        <v>26.6</v>
      </c>
      <c r="P37" s="210">
        <v>25.3</v>
      </c>
      <c r="Q37" s="210">
        <v>24.1</v>
      </c>
      <c r="R37" s="210">
        <v>23.2</v>
      </c>
      <c r="S37" s="210">
        <v>22.3</v>
      </c>
      <c r="T37" s="210">
        <v>21.5</v>
      </c>
      <c r="U37" s="210">
        <v>20.8</v>
      </c>
      <c r="W37" s="208">
        <v>46</v>
      </c>
      <c r="X37" s="210">
        <v>270.1</v>
      </c>
      <c r="Y37" s="210">
        <v>137.6</v>
      </c>
      <c r="Z37" s="210">
        <v>93.5</v>
      </c>
      <c r="AA37" s="210">
        <v>71.5</v>
      </c>
      <c r="AB37" s="210">
        <v>58.3</v>
      </c>
      <c r="AC37" s="210">
        <v>49.5</v>
      </c>
      <c r="AD37" s="210">
        <v>43.2</v>
      </c>
      <c r="AE37" s="210">
        <v>38.5</v>
      </c>
      <c r="AF37" s="210">
        <v>34.9</v>
      </c>
      <c r="AG37" s="210">
        <v>32</v>
      </c>
      <c r="AH37" s="210">
        <v>29.7</v>
      </c>
      <c r="AI37" s="210">
        <v>27.7</v>
      </c>
      <c r="AJ37" s="210">
        <v>26.1</v>
      </c>
      <c r="AK37" s="210">
        <v>24.7</v>
      </c>
      <c r="AL37" s="210">
        <v>23.5</v>
      </c>
      <c r="AM37" s="210">
        <v>22.4</v>
      </c>
      <c r="AN37" s="210">
        <v>21.5</v>
      </c>
      <c r="AO37" s="210">
        <v>20.7</v>
      </c>
      <c r="AP37" s="210">
        <v>20</v>
      </c>
      <c r="AQ37" s="210">
        <v>19.4</v>
      </c>
    </row>
    <row r="38" spans="1:43" ht="14.25">
      <c r="A38" s="208">
        <v>47</v>
      </c>
      <c r="B38" s="210">
        <v>294.8</v>
      </c>
      <c r="C38" s="210">
        <v>150.3</v>
      </c>
      <c r="D38" s="210">
        <v>102.1</v>
      </c>
      <c r="E38" s="210">
        <v>78</v>
      </c>
      <c r="F38" s="210">
        <v>63.6</v>
      </c>
      <c r="G38" s="210">
        <v>54</v>
      </c>
      <c r="H38" s="210">
        <v>47.2</v>
      </c>
      <c r="I38" s="210">
        <v>42.1</v>
      </c>
      <c r="J38" s="210">
        <v>38.2</v>
      </c>
      <c r="K38" s="210">
        <v>35</v>
      </c>
      <c r="L38" s="210">
        <v>32.4</v>
      </c>
      <c r="M38" s="210">
        <v>30.3</v>
      </c>
      <c r="N38" s="210">
        <v>28.5</v>
      </c>
      <c r="O38" s="210">
        <v>27</v>
      </c>
      <c r="P38" s="210">
        <v>25.7</v>
      </c>
      <c r="Q38" s="210">
        <v>24.5</v>
      </c>
      <c r="R38" s="210">
        <v>23.5</v>
      </c>
      <c r="S38" s="210">
        <v>22.7</v>
      </c>
      <c r="T38" s="210">
        <v>21.9</v>
      </c>
      <c r="U38" s="210">
        <v>21.2</v>
      </c>
      <c r="W38" s="208">
        <v>47</v>
      </c>
      <c r="X38" s="210">
        <v>273.9</v>
      </c>
      <c r="Y38" s="210">
        <v>139.6</v>
      </c>
      <c r="Z38" s="210">
        <v>94.8</v>
      </c>
      <c r="AA38" s="210">
        <v>72.5</v>
      </c>
      <c r="AB38" s="210">
        <v>59.1</v>
      </c>
      <c r="AC38" s="210">
        <v>50.2</v>
      </c>
      <c r="AD38" s="210">
        <v>43.9</v>
      </c>
      <c r="AE38" s="210">
        <v>39.1</v>
      </c>
      <c r="AF38" s="210">
        <v>35.4</v>
      </c>
      <c r="AG38" s="210">
        <v>32.5</v>
      </c>
      <c r="AH38" s="210">
        <v>30.1</v>
      </c>
      <c r="AI38" s="210">
        <v>28.2</v>
      </c>
      <c r="AJ38" s="210">
        <v>26.5</v>
      </c>
      <c r="AK38" s="210">
        <v>25.1</v>
      </c>
      <c r="AL38" s="210">
        <v>23.9</v>
      </c>
      <c r="AM38" s="210">
        <v>22.8</v>
      </c>
      <c r="AN38" s="210">
        <v>21.9</v>
      </c>
      <c r="AO38" s="210">
        <v>21.1</v>
      </c>
      <c r="AP38" s="210">
        <v>20.3</v>
      </c>
      <c r="AQ38" s="210">
        <v>19.7</v>
      </c>
    </row>
    <row r="39" spans="1:43" ht="14.25">
      <c r="A39" s="208">
        <v>48</v>
      </c>
      <c r="B39" s="210">
        <v>298.8</v>
      </c>
      <c r="C39" s="210">
        <v>152.3</v>
      </c>
      <c r="D39" s="210">
        <v>103.5</v>
      </c>
      <c r="E39" s="210">
        <v>79.1</v>
      </c>
      <c r="F39" s="210">
        <v>64.5</v>
      </c>
      <c r="G39" s="210">
        <v>54.8</v>
      </c>
      <c r="H39" s="210">
        <v>47.9</v>
      </c>
      <c r="I39" s="210">
        <v>42.7</v>
      </c>
      <c r="J39" s="210">
        <v>38.7</v>
      </c>
      <c r="K39" s="210">
        <v>35.5</v>
      </c>
      <c r="L39" s="210">
        <v>32.9</v>
      </c>
      <c r="M39" s="210">
        <v>30.8</v>
      </c>
      <c r="N39" s="210">
        <v>29</v>
      </c>
      <c r="O39" s="210">
        <v>27.4</v>
      </c>
      <c r="P39" s="210">
        <v>26.1</v>
      </c>
      <c r="Q39" s="210">
        <v>25</v>
      </c>
      <c r="R39" s="210">
        <v>23.9</v>
      </c>
      <c r="S39" s="210">
        <v>23.1</v>
      </c>
      <c r="T39" s="210">
        <v>22.3</v>
      </c>
      <c r="U39" s="210"/>
      <c r="W39" s="208">
        <v>48</v>
      </c>
      <c r="X39" s="210">
        <v>277.7</v>
      </c>
      <c r="Y39" s="210">
        <v>141.6</v>
      </c>
      <c r="Z39" s="210">
        <v>96.2</v>
      </c>
      <c r="AA39" s="210">
        <v>73.5</v>
      </c>
      <c r="AB39" s="210">
        <v>60</v>
      </c>
      <c r="AC39" s="210">
        <v>51</v>
      </c>
      <c r="AD39" s="210">
        <v>44.5</v>
      </c>
      <c r="AE39" s="210">
        <v>39.7</v>
      </c>
      <c r="AF39" s="210">
        <v>36</v>
      </c>
      <c r="AG39" s="210">
        <v>33</v>
      </c>
      <c r="AH39" s="210">
        <v>30.6</v>
      </c>
      <c r="AI39" s="210">
        <v>28.6</v>
      </c>
      <c r="AJ39" s="210">
        <v>26.9</v>
      </c>
      <c r="AK39" s="210">
        <v>25.5</v>
      </c>
      <c r="AL39" s="210">
        <v>24.3</v>
      </c>
      <c r="AM39" s="210">
        <v>23.2</v>
      </c>
      <c r="AN39" s="210">
        <v>22.3</v>
      </c>
      <c r="AO39" s="210">
        <v>21.4</v>
      </c>
      <c r="AP39" s="210">
        <v>20.7</v>
      </c>
      <c r="AQ39" s="210"/>
    </row>
    <row r="40" spans="1:43" ht="14.25">
      <c r="A40" s="208">
        <v>49</v>
      </c>
      <c r="B40" s="210">
        <v>302.9</v>
      </c>
      <c r="C40" s="210">
        <v>154.4</v>
      </c>
      <c r="D40" s="210">
        <v>105</v>
      </c>
      <c r="E40" s="210">
        <v>80.3</v>
      </c>
      <c r="F40" s="210">
        <v>65.5</v>
      </c>
      <c r="G40" s="210">
        <v>55.6</v>
      </c>
      <c r="H40" s="210">
        <v>48.6</v>
      </c>
      <c r="I40" s="210">
        <v>43.4</v>
      </c>
      <c r="J40" s="210">
        <v>39.3</v>
      </c>
      <c r="K40" s="210">
        <v>36.1</v>
      </c>
      <c r="L40" s="210">
        <v>33.5</v>
      </c>
      <c r="M40" s="210">
        <v>31.3</v>
      </c>
      <c r="N40" s="210">
        <v>29.5</v>
      </c>
      <c r="O40" s="210">
        <v>27.9</v>
      </c>
      <c r="P40" s="210">
        <v>26.5</v>
      </c>
      <c r="Q40" s="210">
        <v>25.4</v>
      </c>
      <c r="R40" s="210">
        <v>24.4</v>
      </c>
      <c r="S40" s="210">
        <v>23.5</v>
      </c>
      <c r="T40" s="210"/>
      <c r="U40" s="210"/>
      <c r="W40" s="208">
        <v>49</v>
      </c>
      <c r="X40" s="210">
        <v>281.6</v>
      </c>
      <c r="Y40" s="210">
        <v>143.6</v>
      </c>
      <c r="Z40" s="210">
        <v>97.6</v>
      </c>
      <c r="AA40" s="210">
        <v>74.6</v>
      </c>
      <c r="AB40" s="210">
        <v>60.9</v>
      </c>
      <c r="AC40" s="210">
        <v>51.7</v>
      </c>
      <c r="AD40" s="210">
        <v>45.2</v>
      </c>
      <c r="AE40" s="210">
        <v>40.3</v>
      </c>
      <c r="AF40" s="210">
        <v>36.6</v>
      </c>
      <c r="AG40" s="210">
        <v>33.6</v>
      </c>
      <c r="AH40" s="210">
        <v>31.1</v>
      </c>
      <c r="AI40" s="210">
        <v>29.1</v>
      </c>
      <c r="AJ40" s="210">
        <v>27.4</v>
      </c>
      <c r="AK40" s="210">
        <v>25.9</v>
      </c>
      <c r="AL40" s="210">
        <v>24.7</v>
      </c>
      <c r="AM40" s="210">
        <v>23.6</v>
      </c>
      <c r="AN40" s="210">
        <v>22.7</v>
      </c>
      <c r="AO40" s="210">
        <v>21.8</v>
      </c>
      <c r="AP40" s="210"/>
      <c r="AQ40" s="210"/>
    </row>
    <row r="41" spans="1:43" ht="14.25">
      <c r="A41" s="208">
        <v>50</v>
      </c>
      <c r="B41" s="210">
        <v>307.1</v>
      </c>
      <c r="C41" s="210">
        <v>156.6</v>
      </c>
      <c r="D41" s="210">
        <v>106.5</v>
      </c>
      <c r="E41" s="210">
        <v>81.4</v>
      </c>
      <c r="F41" s="210">
        <v>66.4</v>
      </c>
      <c r="G41" s="210">
        <v>56.5</v>
      </c>
      <c r="H41" s="210">
        <v>49.4</v>
      </c>
      <c r="I41" s="210">
        <v>44.1</v>
      </c>
      <c r="J41" s="210">
        <v>39.9</v>
      </c>
      <c r="K41" s="210">
        <v>36.7</v>
      </c>
      <c r="L41" s="210">
        <v>34</v>
      </c>
      <c r="M41" s="210">
        <v>31.8</v>
      </c>
      <c r="N41" s="210">
        <v>29.9</v>
      </c>
      <c r="O41" s="210">
        <v>28.4</v>
      </c>
      <c r="P41" s="210">
        <v>27</v>
      </c>
      <c r="Q41" s="210">
        <v>25.8</v>
      </c>
      <c r="R41" s="210">
        <v>24.8</v>
      </c>
      <c r="S41" s="210"/>
      <c r="T41" s="210"/>
      <c r="U41" s="210"/>
      <c r="W41" s="208">
        <v>50</v>
      </c>
      <c r="X41" s="210">
        <v>285.7</v>
      </c>
      <c r="Y41" s="210">
        <v>145.7</v>
      </c>
      <c r="Z41" s="210">
        <v>99</v>
      </c>
      <c r="AA41" s="210">
        <v>75.8</v>
      </c>
      <c r="AB41" s="210">
        <v>61.8</v>
      </c>
      <c r="AC41" s="210">
        <v>52.5</v>
      </c>
      <c r="AD41" s="210">
        <v>45.9</v>
      </c>
      <c r="AE41" s="210">
        <v>41</v>
      </c>
      <c r="AF41" s="210">
        <v>37.2</v>
      </c>
      <c r="AG41" s="210">
        <v>34.1</v>
      </c>
      <c r="AH41" s="210">
        <v>31.6</v>
      </c>
      <c r="AI41" s="210">
        <v>29.6</v>
      </c>
      <c r="AJ41" s="210">
        <v>27.9</v>
      </c>
      <c r="AK41" s="210">
        <v>26.4</v>
      </c>
      <c r="AL41" s="210">
        <v>25.1</v>
      </c>
      <c r="AM41" s="210">
        <v>24</v>
      </c>
      <c r="AN41" s="210">
        <v>23.1</v>
      </c>
      <c r="AO41" s="210"/>
      <c r="AP41" s="210"/>
      <c r="AQ41" s="210"/>
    </row>
    <row r="42" spans="1:43" ht="14.25">
      <c r="A42" s="208">
        <v>51</v>
      </c>
      <c r="B42" s="210">
        <v>311.3</v>
      </c>
      <c r="C42" s="210">
        <v>158.8</v>
      </c>
      <c r="D42" s="210">
        <v>108</v>
      </c>
      <c r="E42" s="210">
        <v>82.6</v>
      </c>
      <c r="F42" s="210">
        <v>67.4</v>
      </c>
      <c r="G42" s="210">
        <v>57.3</v>
      </c>
      <c r="H42" s="210">
        <v>50.1</v>
      </c>
      <c r="I42" s="210">
        <v>44.7</v>
      </c>
      <c r="J42" s="210">
        <v>40.6</v>
      </c>
      <c r="K42" s="210">
        <v>37.3</v>
      </c>
      <c r="L42" s="210">
        <v>34.6</v>
      </c>
      <c r="M42" s="210">
        <v>32.3</v>
      </c>
      <c r="N42" s="210">
        <v>30.5</v>
      </c>
      <c r="O42" s="210">
        <v>28.9</v>
      </c>
      <c r="P42" s="210">
        <v>27.5</v>
      </c>
      <c r="Q42" s="210">
        <v>26.3</v>
      </c>
      <c r="R42" s="210"/>
      <c r="S42" s="210"/>
      <c r="T42" s="210"/>
      <c r="U42" s="210"/>
      <c r="W42" s="208">
        <v>51</v>
      </c>
      <c r="X42" s="210">
        <v>289.8</v>
      </c>
      <c r="Y42" s="210">
        <v>147.8</v>
      </c>
      <c r="Z42" s="210">
        <v>100.5</v>
      </c>
      <c r="AA42" s="210">
        <v>76.9</v>
      </c>
      <c r="AB42" s="210">
        <v>62.8</v>
      </c>
      <c r="AC42" s="210">
        <v>53.4</v>
      </c>
      <c r="AD42" s="210">
        <v>46.7</v>
      </c>
      <c r="AE42" s="210">
        <v>41.7</v>
      </c>
      <c r="AF42" s="210">
        <v>37.8</v>
      </c>
      <c r="AG42" s="210">
        <v>34.7</v>
      </c>
      <c r="AH42" s="210">
        <v>32.2</v>
      </c>
      <c r="AI42" s="210">
        <v>30.1</v>
      </c>
      <c r="AJ42" s="210">
        <v>28.3</v>
      </c>
      <c r="AK42" s="210">
        <v>26.9</v>
      </c>
      <c r="AL42" s="210">
        <v>25.6</v>
      </c>
      <c r="AM42" s="210">
        <v>24.5</v>
      </c>
      <c r="AN42" s="210"/>
      <c r="AO42" s="210"/>
      <c r="AP42" s="210"/>
      <c r="AQ42" s="210"/>
    </row>
    <row r="43" spans="1:43" ht="14.25">
      <c r="A43" s="208">
        <v>52</v>
      </c>
      <c r="B43" s="210">
        <v>315.6</v>
      </c>
      <c r="C43" s="210">
        <v>161</v>
      </c>
      <c r="D43" s="210">
        <v>109.5</v>
      </c>
      <c r="E43" s="210">
        <v>83.8</v>
      </c>
      <c r="F43" s="210">
        <v>68.4</v>
      </c>
      <c r="G43" s="210">
        <v>58.2</v>
      </c>
      <c r="H43" s="210">
        <v>50.9</v>
      </c>
      <c r="I43" s="210">
        <v>45.4</v>
      </c>
      <c r="J43" s="210">
        <v>41.2</v>
      </c>
      <c r="K43" s="210">
        <v>37.9</v>
      </c>
      <c r="L43" s="210">
        <v>35.1</v>
      </c>
      <c r="M43" s="210">
        <v>32.9</v>
      </c>
      <c r="N43" s="210">
        <v>31</v>
      </c>
      <c r="O43" s="210">
        <v>29.4</v>
      </c>
      <c r="P43" s="210">
        <v>28</v>
      </c>
      <c r="Q43" s="210"/>
      <c r="R43" s="210"/>
      <c r="S43" s="210"/>
      <c r="T43" s="210"/>
      <c r="U43" s="210"/>
      <c r="W43" s="208">
        <v>52</v>
      </c>
      <c r="X43" s="210">
        <v>293.9</v>
      </c>
      <c r="Y43" s="210">
        <v>149.9</v>
      </c>
      <c r="Z43" s="210">
        <v>102</v>
      </c>
      <c r="AA43" s="210">
        <v>78.1</v>
      </c>
      <c r="AB43" s="210">
        <v>63.7</v>
      </c>
      <c r="AC43" s="210">
        <v>54.2</v>
      </c>
      <c r="AD43" s="210">
        <v>47.4</v>
      </c>
      <c r="AE43" s="210">
        <v>42.3</v>
      </c>
      <c r="AF43" s="210">
        <v>38.4</v>
      </c>
      <c r="AG43" s="210">
        <v>35.3</v>
      </c>
      <c r="AH43" s="210">
        <v>32.7</v>
      </c>
      <c r="AI43" s="210">
        <v>30.6</v>
      </c>
      <c r="AJ43" s="210">
        <v>28.8</v>
      </c>
      <c r="AK43" s="210">
        <v>27.3</v>
      </c>
      <c r="AL43" s="210">
        <v>26.1</v>
      </c>
      <c r="AM43" s="210"/>
      <c r="AN43" s="210"/>
      <c r="AO43" s="210"/>
      <c r="AP43" s="210"/>
      <c r="AQ43" s="210"/>
    </row>
    <row r="44" spans="1:43" ht="14.25">
      <c r="A44" s="208">
        <v>53</v>
      </c>
      <c r="B44" s="210">
        <v>319.9</v>
      </c>
      <c r="C44" s="210">
        <v>163.2</v>
      </c>
      <c r="D44" s="210">
        <v>111.1</v>
      </c>
      <c r="E44" s="210">
        <v>85</v>
      </c>
      <c r="F44" s="210">
        <v>69.4</v>
      </c>
      <c r="G44" s="210">
        <v>59.1</v>
      </c>
      <c r="H44" s="210">
        <v>51.7</v>
      </c>
      <c r="I44" s="210">
        <v>46.2</v>
      </c>
      <c r="J44" s="210">
        <v>41.9</v>
      </c>
      <c r="K44" s="210">
        <v>38.5</v>
      </c>
      <c r="L44" s="210">
        <v>35.7</v>
      </c>
      <c r="M44" s="210">
        <v>33.4</v>
      </c>
      <c r="N44" s="210">
        <v>31.5</v>
      </c>
      <c r="O44" s="210">
        <v>29.9</v>
      </c>
      <c r="P44" s="210"/>
      <c r="Q44" s="210"/>
      <c r="R44" s="210"/>
      <c r="S44" s="210"/>
      <c r="T44" s="210"/>
      <c r="U44" s="210"/>
      <c r="W44" s="208">
        <v>53</v>
      </c>
      <c r="X44" s="210">
        <v>298.1</v>
      </c>
      <c r="Y44" s="210">
        <v>152.1</v>
      </c>
      <c r="Z44" s="210">
        <v>103.5</v>
      </c>
      <c r="AA44" s="210">
        <v>79.2</v>
      </c>
      <c r="AB44" s="210">
        <v>64.7</v>
      </c>
      <c r="AC44" s="210">
        <v>55</v>
      </c>
      <c r="AD44" s="210">
        <v>48.2</v>
      </c>
      <c r="AE44" s="210">
        <v>43</v>
      </c>
      <c r="AF44" s="210">
        <v>39</v>
      </c>
      <c r="AG44" s="210">
        <v>35.9</v>
      </c>
      <c r="AH44" s="210">
        <v>33.3</v>
      </c>
      <c r="AI44" s="210">
        <v>31.2</v>
      </c>
      <c r="AJ44" s="210">
        <v>29.4</v>
      </c>
      <c r="AK44" s="210">
        <v>27.9</v>
      </c>
      <c r="AL44" s="210"/>
      <c r="AM44" s="210"/>
      <c r="AN44" s="210"/>
      <c r="AO44" s="210"/>
      <c r="AP44" s="210"/>
      <c r="AQ44" s="210"/>
    </row>
    <row r="45" spans="1:43" ht="14.25">
      <c r="A45" s="208">
        <v>54</v>
      </c>
      <c r="B45" s="210">
        <v>324.2</v>
      </c>
      <c r="C45" s="210">
        <v>165.5</v>
      </c>
      <c r="D45" s="210">
        <v>112.6</v>
      </c>
      <c r="E45" s="210">
        <v>86.2</v>
      </c>
      <c r="F45" s="210">
        <v>70.4</v>
      </c>
      <c r="G45" s="210">
        <v>59.9</v>
      </c>
      <c r="H45" s="210">
        <v>52.5</v>
      </c>
      <c r="I45" s="210">
        <v>46.9</v>
      </c>
      <c r="J45" s="210">
        <v>42.6</v>
      </c>
      <c r="K45" s="210">
        <v>39.1</v>
      </c>
      <c r="L45" s="210">
        <v>36.3</v>
      </c>
      <c r="M45" s="210">
        <v>34</v>
      </c>
      <c r="N45" s="210">
        <v>32.1</v>
      </c>
      <c r="O45" s="210"/>
      <c r="P45" s="210"/>
      <c r="Q45" s="210"/>
      <c r="R45" s="210"/>
      <c r="S45" s="210"/>
      <c r="T45" s="210"/>
      <c r="U45" s="210"/>
      <c r="W45" s="208">
        <v>54</v>
      </c>
      <c r="X45" s="210">
        <v>302.4</v>
      </c>
      <c r="Y45" s="210">
        <v>154.3</v>
      </c>
      <c r="Z45" s="210">
        <v>105</v>
      </c>
      <c r="AA45" s="210">
        <v>80.4</v>
      </c>
      <c r="AB45" s="210">
        <v>65.7</v>
      </c>
      <c r="AC45" s="210">
        <v>55.9</v>
      </c>
      <c r="AD45" s="210">
        <v>48.9</v>
      </c>
      <c r="AE45" s="210">
        <v>43.7</v>
      </c>
      <c r="AF45" s="210">
        <v>39.7</v>
      </c>
      <c r="AG45" s="210">
        <v>36.5</v>
      </c>
      <c r="AH45" s="210">
        <v>33.9</v>
      </c>
      <c r="AI45" s="210">
        <v>31.7</v>
      </c>
      <c r="AJ45" s="210">
        <v>29.9</v>
      </c>
      <c r="AK45" s="210"/>
      <c r="AL45" s="210"/>
      <c r="AM45" s="210"/>
      <c r="AN45" s="210"/>
      <c r="AO45" s="210"/>
      <c r="AP45" s="210"/>
      <c r="AQ45" s="210"/>
    </row>
    <row r="46" spans="1:43" ht="14.25">
      <c r="A46" s="208">
        <v>55</v>
      </c>
      <c r="B46" s="210">
        <v>328.6</v>
      </c>
      <c r="C46" s="210">
        <v>167.8</v>
      </c>
      <c r="D46" s="210">
        <v>114.2</v>
      </c>
      <c r="E46" s="210">
        <v>87.5</v>
      </c>
      <c r="F46" s="210">
        <v>71.5</v>
      </c>
      <c r="G46" s="210">
        <v>60.9</v>
      </c>
      <c r="H46" s="210">
        <v>53.3</v>
      </c>
      <c r="I46" s="210">
        <v>47.6</v>
      </c>
      <c r="J46" s="210">
        <v>43.2</v>
      </c>
      <c r="K46" s="210">
        <v>39.8</v>
      </c>
      <c r="L46" s="210">
        <v>36.9</v>
      </c>
      <c r="M46" s="210">
        <v>34.6</v>
      </c>
      <c r="N46" s="210"/>
      <c r="O46" s="210"/>
      <c r="P46" s="210"/>
      <c r="Q46" s="210"/>
      <c r="R46" s="210"/>
      <c r="S46" s="210"/>
      <c r="T46" s="210"/>
      <c r="U46" s="210"/>
      <c r="W46" s="208">
        <v>55</v>
      </c>
      <c r="X46" s="210">
        <v>306.7</v>
      </c>
      <c r="Y46" s="210">
        <v>156.6</v>
      </c>
      <c r="Z46" s="210">
        <v>106.6</v>
      </c>
      <c r="AA46" s="210">
        <v>81.7</v>
      </c>
      <c r="AB46" s="210">
        <v>66.7</v>
      </c>
      <c r="AC46" s="210">
        <v>56.8</v>
      </c>
      <c r="AD46" s="210">
        <v>49.7</v>
      </c>
      <c r="AE46" s="210">
        <v>44.4</v>
      </c>
      <c r="AF46" s="210">
        <v>40.4</v>
      </c>
      <c r="AG46" s="210">
        <v>37.1</v>
      </c>
      <c r="AH46" s="210">
        <v>34.5</v>
      </c>
      <c r="AI46" s="210">
        <v>32.3</v>
      </c>
      <c r="AJ46" s="210"/>
      <c r="AK46" s="210"/>
      <c r="AL46" s="210"/>
      <c r="AM46" s="210"/>
      <c r="AN46" s="210"/>
      <c r="AO46" s="210"/>
      <c r="AP46" s="210"/>
      <c r="AQ46" s="210"/>
    </row>
    <row r="47" spans="1:43" ht="14.25">
      <c r="A47" s="208">
        <v>56</v>
      </c>
      <c r="B47" s="210">
        <v>333.1</v>
      </c>
      <c r="C47" s="210">
        <v>170.2</v>
      </c>
      <c r="D47" s="210">
        <v>115.9</v>
      </c>
      <c r="E47" s="210">
        <v>88.8</v>
      </c>
      <c r="F47" s="210">
        <v>72.6</v>
      </c>
      <c r="G47" s="210">
        <v>61.8</v>
      </c>
      <c r="H47" s="210">
        <v>54.1</v>
      </c>
      <c r="I47" s="210">
        <v>48.4</v>
      </c>
      <c r="J47" s="210">
        <v>43.9</v>
      </c>
      <c r="K47" s="210">
        <v>40.4</v>
      </c>
      <c r="L47" s="210">
        <v>37.6</v>
      </c>
      <c r="M47" s="210"/>
      <c r="N47" s="210"/>
      <c r="O47" s="210"/>
      <c r="P47" s="210"/>
      <c r="Q47" s="210"/>
      <c r="R47" s="210"/>
      <c r="S47" s="210"/>
      <c r="T47" s="210"/>
      <c r="U47" s="210"/>
      <c r="W47" s="208">
        <v>56</v>
      </c>
      <c r="X47" s="210">
        <v>311.2</v>
      </c>
      <c r="Y47" s="210">
        <v>158.9</v>
      </c>
      <c r="Z47" s="210">
        <v>108.2</v>
      </c>
      <c r="AA47" s="210">
        <v>82.9</v>
      </c>
      <c r="AB47" s="210">
        <v>67.8</v>
      </c>
      <c r="AC47" s="210">
        <v>57.7</v>
      </c>
      <c r="AD47" s="210">
        <v>50.5</v>
      </c>
      <c r="AE47" s="210">
        <v>45.2</v>
      </c>
      <c r="AF47" s="210">
        <v>41</v>
      </c>
      <c r="AG47" s="210">
        <v>37.7</v>
      </c>
      <c r="AH47" s="210">
        <v>35.1</v>
      </c>
      <c r="AI47" s="210"/>
      <c r="AJ47" s="210"/>
      <c r="AK47" s="210"/>
      <c r="AL47" s="210"/>
      <c r="AM47" s="210"/>
      <c r="AN47" s="210"/>
      <c r="AO47" s="210"/>
      <c r="AP47" s="210"/>
      <c r="AQ47" s="210"/>
    </row>
    <row r="48" spans="1:43" ht="14.25">
      <c r="A48" s="208">
        <v>57</v>
      </c>
      <c r="B48" s="210">
        <v>337.7</v>
      </c>
      <c r="C48" s="210">
        <v>172.6</v>
      </c>
      <c r="D48" s="210">
        <v>117.6</v>
      </c>
      <c r="E48" s="210">
        <v>90.1</v>
      </c>
      <c r="F48" s="210">
        <v>73.7</v>
      </c>
      <c r="G48" s="210">
        <v>62.7</v>
      </c>
      <c r="H48" s="210">
        <v>55</v>
      </c>
      <c r="I48" s="210">
        <v>49.2</v>
      </c>
      <c r="J48" s="210">
        <v>44.7</v>
      </c>
      <c r="K48" s="210">
        <v>41.1</v>
      </c>
      <c r="L48" s="210"/>
      <c r="M48" s="210"/>
      <c r="N48" s="210"/>
      <c r="O48" s="210"/>
      <c r="P48" s="210"/>
      <c r="Q48" s="210"/>
      <c r="R48" s="210"/>
      <c r="S48" s="210"/>
      <c r="T48" s="210"/>
      <c r="U48" s="210"/>
      <c r="W48" s="208">
        <v>57</v>
      </c>
      <c r="X48" s="210">
        <v>315.7</v>
      </c>
      <c r="Y48" s="210">
        <v>161.3</v>
      </c>
      <c r="Z48" s="210">
        <v>109.9</v>
      </c>
      <c r="AA48" s="210">
        <v>84.2</v>
      </c>
      <c r="AB48" s="210">
        <v>68.9</v>
      </c>
      <c r="AC48" s="210">
        <v>58.7</v>
      </c>
      <c r="AD48" s="210">
        <v>51.4</v>
      </c>
      <c r="AE48" s="210">
        <v>46</v>
      </c>
      <c r="AF48" s="210">
        <v>41.7</v>
      </c>
      <c r="AG48" s="210">
        <v>38.5</v>
      </c>
      <c r="AH48" s="210"/>
      <c r="AI48" s="210"/>
      <c r="AJ48" s="210"/>
      <c r="AK48" s="210"/>
      <c r="AL48" s="210"/>
      <c r="AM48" s="210"/>
      <c r="AN48" s="210"/>
      <c r="AO48" s="210"/>
      <c r="AP48" s="210"/>
      <c r="AQ48" s="210"/>
    </row>
    <row r="49" spans="1:43" ht="14.25">
      <c r="A49" s="208">
        <v>58</v>
      </c>
      <c r="B49" s="210">
        <v>342.5</v>
      </c>
      <c r="C49" s="210">
        <v>175</v>
      </c>
      <c r="D49" s="210">
        <v>119.3</v>
      </c>
      <c r="E49" s="210">
        <v>91.5</v>
      </c>
      <c r="F49" s="210">
        <v>74.8</v>
      </c>
      <c r="G49" s="210">
        <v>63.7</v>
      </c>
      <c r="H49" s="210">
        <v>55.8</v>
      </c>
      <c r="I49" s="210">
        <v>50</v>
      </c>
      <c r="J49" s="210">
        <v>45.4</v>
      </c>
      <c r="K49" s="210"/>
      <c r="L49" s="210"/>
      <c r="M49" s="210"/>
      <c r="N49" s="210"/>
      <c r="O49" s="210"/>
      <c r="P49" s="210"/>
      <c r="Q49" s="210"/>
      <c r="R49" s="210"/>
      <c r="S49" s="210"/>
      <c r="T49" s="210"/>
      <c r="U49" s="210"/>
      <c r="W49" s="208">
        <v>58</v>
      </c>
      <c r="X49" s="210">
        <v>320.5</v>
      </c>
      <c r="Y49" s="210">
        <v>163.8</v>
      </c>
      <c r="Z49" s="210">
        <v>111.6</v>
      </c>
      <c r="AA49" s="210">
        <v>85.6</v>
      </c>
      <c r="AB49" s="210">
        <v>70</v>
      </c>
      <c r="AC49" s="210">
        <v>59.6</v>
      </c>
      <c r="AD49" s="210">
        <v>52.3</v>
      </c>
      <c r="AE49" s="210">
        <v>46.7</v>
      </c>
      <c r="AF49" s="210">
        <v>42.5</v>
      </c>
      <c r="AG49" s="210"/>
      <c r="AH49" s="210"/>
      <c r="AI49" s="210"/>
      <c r="AJ49" s="210"/>
      <c r="AK49" s="210"/>
      <c r="AL49" s="210"/>
      <c r="AM49" s="210"/>
      <c r="AN49" s="210"/>
      <c r="AO49" s="210"/>
      <c r="AP49" s="210"/>
      <c r="AQ49" s="210"/>
    </row>
    <row r="50" spans="1:43" ht="14.25">
      <c r="A50" s="208">
        <v>59</v>
      </c>
      <c r="B50" s="210">
        <v>347.3</v>
      </c>
      <c r="C50" s="210">
        <v>177.6</v>
      </c>
      <c r="D50" s="210">
        <v>121.1</v>
      </c>
      <c r="E50" s="210">
        <v>92.8</v>
      </c>
      <c r="F50" s="210">
        <v>76</v>
      </c>
      <c r="G50" s="210">
        <v>64.7</v>
      </c>
      <c r="H50" s="210">
        <v>56.7</v>
      </c>
      <c r="I50" s="210">
        <v>50.8</v>
      </c>
      <c r="J50" s="210"/>
      <c r="K50" s="210"/>
      <c r="L50" s="210"/>
      <c r="M50" s="210"/>
      <c r="N50" s="210"/>
      <c r="O50" s="210"/>
      <c r="P50" s="210"/>
      <c r="Q50" s="210"/>
      <c r="R50" s="210"/>
      <c r="S50" s="210"/>
      <c r="T50" s="210"/>
      <c r="U50" s="210"/>
      <c r="W50" s="208">
        <v>59</v>
      </c>
      <c r="X50" s="210">
        <v>325.3</v>
      </c>
      <c r="Y50" s="210">
        <v>166.3</v>
      </c>
      <c r="Z50" s="210">
        <v>113.4</v>
      </c>
      <c r="AA50" s="210">
        <v>87</v>
      </c>
      <c r="AB50" s="210">
        <v>71.1</v>
      </c>
      <c r="AC50" s="210">
        <v>60.6</v>
      </c>
      <c r="AD50" s="210">
        <v>53.1</v>
      </c>
      <c r="AE50" s="210">
        <v>47.6</v>
      </c>
      <c r="AF50" s="210"/>
      <c r="AG50" s="210"/>
      <c r="AH50" s="210"/>
      <c r="AI50" s="210"/>
      <c r="AJ50" s="210"/>
      <c r="AK50" s="210"/>
      <c r="AL50" s="210"/>
      <c r="AM50" s="210"/>
      <c r="AN50" s="210"/>
      <c r="AO50" s="210"/>
      <c r="AP50" s="210"/>
      <c r="AQ50" s="210"/>
    </row>
    <row r="51" spans="1:43" ht="14.25">
      <c r="A51" s="208">
        <v>60</v>
      </c>
      <c r="B51" s="210">
        <v>352.4</v>
      </c>
      <c r="C51" s="210">
        <v>180.2</v>
      </c>
      <c r="D51" s="210">
        <v>122.9</v>
      </c>
      <c r="E51" s="210">
        <v>94.3</v>
      </c>
      <c r="F51" s="210">
        <v>77.2</v>
      </c>
      <c r="G51" s="210">
        <v>65.8</v>
      </c>
      <c r="H51" s="210">
        <v>57.7</v>
      </c>
      <c r="I51" s="210"/>
      <c r="J51" s="210"/>
      <c r="K51" s="210"/>
      <c r="L51" s="210"/>
      <c r="M51" s="210"/>
      <c r="N51" s="210"/>
      <c r="O51" s="210"/>
      <c r="P51" s="210"/>
      <c r="Q51" s="210"/>
      <c r="R51" s="210"/>
      <c r="S51" s="210"/>
      <c r="T51" s="210"/>
      <c r="U51" s="210"/>
      <c r="W51" s="208">
        <v>60</v>
      </c>
      <c r="X51" s="210">
        <v>330.4</v>
      </c>
      <c r="Y51" s="210">
        <v>169</v>
      </c>
      <c r="Z51" s="210">
        <v>115.2</v>
      </c>
      <c r="AA51" s="210">
        <v>88.4</v>
      </c>
      <c r="AB51" s="210">
        <v>72.3</v>
      </c>
      <c r="AC51" s="210">
        <v>61.7</v>
      </c>
      <c r="AD51" s="210">
        <v>54.1</v>
      </c>
      <c r="AE51" s="210"/>
      <c r="AF51" s="210"/>
      <c r="AG51" s="210"/>
      <c r="AH51" s="210"/>
      <c r="AI51" s="210"/>
      <c r="AJ51" s="210"/>
      <c r="AK51" s="210"/>
      <c r="AL51" s="210"/>
      <c r="AM51" s="210"/>
      <c r="AN51" s="210"/>
      <c r="AO51" s="210"/>
      <c r="AP51" s="210"/>
      <c r="AQ51" s="210"/>
    </row>
    <row r="52" spans="1:43" ht="14.25">
      <c r="A52" s="208">
        <v>61</v>
      </c>
      <c r="B52" s="210">
        <v>357.6</v>
      </c>
      <c r="C52" s="210">
        <v>183</v>
      </c>
      <c r="D52" s="210">
        <v>124.8</v>
      </c>
      <c r="E52" s="210">
        <v>95.8</v>
      </c>
      <c r="F52" s="210">
        <v>78.4</v>
      </c>
      <c r="G52" s="210">
        <v>66.9</v>
      </c>
      <c r="H52" s="210"/>
      <c r="I52" s="210"/>
      <c r="J52" s="210"/>
      <c r="K52" s="210"/>
      <c r="L52" s="210"/>
      <c r="M52" s="210"/>
      <c r="N52" s="210"/>
      <c r="O52" s="210"/>
      <c r="P52" s="210"/>
      <c r="Q52" s="210"/>
      <c r="R52" s="210"/>
      <c r="S52" s="210"/>
      <c r="T52" s="210"/>
      <c r="U52" s="210"/>
      <c r="W52" s="208">
        <v>61</v>
      </c>
      <c r="X52" s="210">
        <v>335.7</v>
      </c>
      <c r="Y52" s="210">
        <v>171.7</v>
      </c>
      <c r="Z52" s="210">
        <v>117.1</v>
      </c>
      <c r="AA52" s="210">
        <v>89.9</v>
      </c>
      <c r="AB52" s="210">
        <v>73.6</v>
      </c>
      <c r="AC52" s="210">
        <v>62.8</v>
      </c>
      <c r="AD52" s="210"/>
      <c r="AE52" s="210"/>
      <c r="AF52" s="210"/>
      <c r="AG52" s="210"/>
      <c r="AH52" s="210"/>
      <c r="AI52" s="210"/>
      <c r="AJ52" s="210"/>
      <c r="AK52" s="210"/>
      <c r="AL52" s="210"/>
      <c r="AM52" s="210"/>
      <c r="AN52" s="210"/>
      <c r="AO52" s="210"/>
      <c r="AP52" s="210"/>
      <c r="AQ52" s="210"/>
    </row>
    <row r="53" spans="1:43" ht="14.25">
      <c r="A53" s="208">
        <v>62</v>
      </c>
      <c r="B53" s="210">
        <v>363.1</v>
      </c>
      <c r="C53" s="210">
        <v>185.8</v>
      </c>
      <c r="D53" s="210">
        <v>126.8</v>
      </c>
      <c r="E53" s="210">
        <v>97.3</v>
      </c>
      <c r="F53" s="210">
        <v>79.8</v>
      </c>
      <c r="G53" s="210"/>
      <c r="H53" s="210"/>
      <c r="I53" s="210"/>
      <c r="J53" s="210"/>
      <c r="K53" s="210"/>
      <c r="L53" s="210"/>
      <c r="M53" s="210"/>
      <c r="N53" s="210"/>
      <c r="O53" s="210"/>
      <c r="P53" s="210"/>
      <c r="Q53" s="210"/>
      <c r="R53" s="210"/>
      <c r="S53" s="210"/>
      <c r="T53" s="210"/>
      <c r="U53" s="210"/>
      <c r="W53" s="208">
        <v>62</v>
      </c>
      <c r="X53" s="210">
        <v>341.2</v>
      </c>
      <c r="Y53" s="210">
        <v>174.6</v>
      </c>
      <c r="Z53" s="210">
        <v>119.1</v>
      </c>
      <c r="AA53" s="210">
        <v>91.5</v>
      </c>
      <c r="AB53" s="210">
        <v>75</v>
      </c>
      <c r="AC53" s="210"/>
      <c r="AD53" s="210"/>
      <c r="AE53" s="210"/>
      <c r="AF53" s="210"/>
      <c r="AG53" s="210"/>
      <c r="AH53" s="210"/>
      <c r="AI53" s="210"/>
      <c r="AJ53" s="210"/>
      <c r="AK53" s="210"/>
      <c r="AL53" s="210"/>
      <c r="AM53" s="210"/>
      <c r="AN53" s="210"/>
      <c r="AO53" s="210"/>
      <c r="AP53" s="210"/>
      <c r="AQ53" s="210"/>
    </row>
    <row r="54" spans="1:43" ht="14.25">
      <c r="A54" s="208">
        <v>63</v>
      </c>
      <c r="B54" s="210">
        <v>368.8</v>
      </c>
      <c r="C54" s="210">
        <v>188.8</v>
      </c>
      <c r="D54" s="210">
        <v>128.9</v>
      </c>
      <c r="E54" s="210">
        <v>99</v>
      </c>
      <c r="F54" s="210"/>
      <c r="G54" s="210"/>
      <c r="H54" s="210"/>
      <c r="I54" s="210"/>
      <c r="J54" s="210"/>
      <c r="K54" s="210"/>
      <c r="L54" s="210"/>
      <c r="M54" s="210"/>
      <c r="N54" s="210"/>
      <c r="O54" s="210"/>
      <c r="P54" s="210"/>
      <c r="Q54" s="210"/>
      <c r="R54" s="210"/>
      <c r="S54" s="210"/>
      <c r="T54" s="210"/>
      <c r="U54" s="210"/>
      <c r="W54" s="208">
        <v>63</v>
      </c>
      <c r="X54" s="210">
        <v>347</v>
      </c>
      <c r="Y54" s="210">
        <v>177.6</v>
      </c>
      <c r="Z54" s="210">
        <v>121.3</v>
      </c>
      <c r="AA54" s="210">
        <v>93.2</v>
      </c>
      <c r="AB54" s="210"/>
      <c r="AC54" s="210"/>
      <c r="AD54" s="210"/>
      <c r="AE54" s="210"/>
      <c r="AF54" s="210"/>
      <c r="AG54" s="210"/>
      <c r="AH54" s="210"/>
      <c r="AI54" s="210"/>
      <c r="AJ54" s="210"/>
      <c r="AK54" s="210"/>
      <c r="AL54" s="210"/>
      <c r="AM54" s="210"/>
      <c r="AN54" s="210"/>
      <c r="AO54" s="210"/>
      <c r="AP54" s="210"/>
      <c r="AQ54" s="210"/>
    </row>
    <row r="55" spans="1:43" ht="14.25">
      <c r="A55" s="208">
        <v>64</v>
      </c>
      <c r="B55" s="210">
        <v>374.9</v>
      </c>
      <c r="C55" s="210">
        <v>192</v>
      </c>
      <c r="D55" s="210">
        <v>131.1</v>
      </c>
      <c r="E55" s="210"/>
      <c r="F55" s="210"/>
      <c r="G55" s="210"/>
      <c r="H55" s="210"/>
      <c r="I55" s="210"/>
      <c r="J55" s="210"/>
      <c r="K55" s="210"/>
      <c r="L55" s="210"/>
      <c r="M55" s="210"/>
      <c r="N55" s="210"/>
      <c r="O55" s="210"/>
      <c r="P55" s="210"/>
      <c r="Q55" s="210"/>
      <c r="R55" s="210"/>
      <c r="S55" s="210"/>
      <c r="T55" s="210"/>
      <c r="U55" s="210"/>
      <c r="W55" s="208">
        <v>64</v>
      </c>
      <c r="X55" s="210">
        <v>353.1</v>
      </c>
      <c r="Y55" s="210">
        <v>180.9</v>
      </c>
      <c r="Z55" s="210">
        <v>123.5</v>
      </c>
      <c r="AA55" s="210"/>
      <c r="AB55" s="210"/>
      <c r="AC55" s="210"/>
      <c r="AD55" s="210"/>
      <c r="AE55" s="210"/>
      <c r="AF55" s="210"/>
      <c r="AG55" s="210"/>
      <c r="AH55" s="210"/>
      <c r="AI55" s="210"/>
      <c r="AJ55" s="210"/>
      <c r="AK55" s="210"/>
      <c r="AL55" s="210"/>
      <c r="AM55" s="210"/>
      <c r="AN55" s="210"/>
      <c r="AO55" s="210"/>
      <c r="AP55" s="210"/>
      <c r="AQ55" s="210"/>
    </row>
    <row r="56" spans="1:43" ht="14.25">
      <c r="A56" s="208">
        <v>65</v>
      </c>
      <c r="B56" s="210">
        <v>381.2</v>
      </c>
      <c r="C56" s="210">
        <v>195.3</v>
      </c>
      <c r="D56" s="210"/>
      <c r="E56" s="210"/>
      <c r="F56" s="210"/>
      <c r="G56" s="210"/>
      <c r="H56" s="210"/>
      <c r="I56" s="210"/>
      <c r="J56" s="210"/>
      <c r="K56" s="210"/>
      <c r="L56" s="210"/>
      <c r="M56" s="210"/>
      <c r="N56" s="210"/>
      <c r="O56" s="210"/>
      <c r="P56" s="210"/>
      <c r="Q56" s="210"/>
      <c r="R56" s="210"/>
      <c r="S56" s="210"/>
      <c r="T56" s="210"/>
      <c r="U56" s="210"/>
      <c r="W56" s="208">
        <v>65</v>
      </c>
      <c r="X56" s="210">
        <v>359.6</v>
      </c>
      <c r="Y56" s="210">
        <v>184.3</v>
      </c>
      <c r="Z56" s="210"/>
      <c r="AA56" s="210"/>
      <c r="AB56" s="210"/>
      <c r="AC56" s="210"/>
      <c r="AD56" s="210"/>
      <c r="AE56" s="210"/>
      <c r="AF56" s="210"/>
      <c r="AG56" s="210"/>
      <c r="AH56" s="210"/>
      <c r="AI56" s="210"/>
      <c r="AJ56" s="210"/>
      <c r="AK56" s="210"/>
      <c r="AL56" s="210"/>
      <c r="AM56" s="210"/>
      <c r="AN56" s="210"/>
      <c r="AO56" s="210"/>
      <c r="AP56" s="210"/>
      <c r="AQ56" s="210"/>
    </row>
    <row r="57" spans="1:43" ht="14.25">
      <c r="A57" s="208">
        <v>66</v>
      </c>
      <c r="B57" s="210">
        <v>387.9</v>
      </c>
      <c r="C57" s="210"/>
      <c r="D57" s="210"/>
      <c r="E57" s="210"/>
      <c r="F57" s="210"/>
      <c r="G57" s="210"/>
      <c r="H57" s="210"/>
      <c r="I57" s="210"/>
      <c r="J57" s="210"/>
      <c r="K57" s="210"/>
      <c r="L57" s="210"/>
      <c r="M57" s="210"/>
      <c r="N57" s="210"/>
      <c r="O57" s="210"/>
      <c r="P57" s="210"/>
      <c r="Q57" s="210"/>
      <c r="R57" s="210"/>
      <c r="S57" s="210"/>
      <c r="T57" s="210"/>
      <c r="U57" s="210"/>
      <c r="W57" s="208">
        <v>66</v>
      </c>
      <c r="X57" s="210">
        <v>366.4</v>
      </c>
      <c r="Y57" s="210"/>
      <c r="Z57" s="210"/>
      <c r="AA57" s="210"/>
      <c r="AB57" s="210"/>
      <c r="AC57" s="210"/>
      <c r="AD57" s="210"/>
      <c r="AE57" s="210"/>
      <c r="AF57" s="210"/>
      <c r="AG57" s="210"/>
      <c r="AH57" s="210"/>
      <c r="AI57" s="210"/>
      <c r="AJ57" s="210"/>
      <c r="AK57" s="210"/>
      <c r="AL57" s="210"/>
      <c r="AM57" s="210"/>
      <c r="AN57" s="210"/>
      <c r="AO57" s="210"/>
      <c r="AP57" s="210"/>
      <c r="AQ57" s="210"/>
    </row>
  </sheetData>
  <sheetProtection/>
  <mergeCells count="2">
    <mergeCell ref="B5:U5"/>
    <mergeCell ref="X5:AQ5"/>
  </mergeCells>
  <conditionalFormatting sqref="W7:W57">
    <cfRule type="expression" priority="9" dxfId="7" stopIfTrue="1">
      <formula>MOD(ROW(),2)=0</formula>
    </cfRule>
    <cfRule type="expression" priority="10" dxfId="6" stopIfTrue="1">
      <formula>MOD(ROW(),2)&lt;&gt;0</formula>
    </cfRule>
  </conditionalFormatting>
  <conditionalFormatting sqref="X7:AQ56">
    <cfRule type="expression" priority="11" dxfId="1" stopIfTrue="1">
      <formula>MOD(ROW(),2)=0</formula>
    </cfRule>
    <cfRule type="expression" priority="12" dxfId="0" stopIfTrue="1">
      <formula>MOD(ROW(),2)&lt;&gt;0</formula>
    </cfRule>
  </conditionalFormatting>
  <conditionalFormatting sqref="A7:A57">
    <cfRule type="expression" priority="5" dxfId="7" stopIfTrue="1">
      <formula>MOD(ROW(),2)=0</formula>
    </cfRule>
    <cfRule type="expression" priority="6" dxfId="6" stopIfTrue="1">
      <formula>MOD(ROW(),2)&lt;&gt;0</formula>
    </cfRule>
  </conditionalFormatting>
  <conditionalFormatting sqref="B7:U56">
    <cfRule type="expression" priority="7" dxfId="1" stopIfTrue="1">
      <formula>MOD(ROW(),2)=0</formula>
    </cfRule>
    <cfRule type="expression" priority="8" dxfId="0" stopIfTrue="1">
      <formula>MOD(ROW(),2)&lt;&gt;0</formula>
    </cfRule>
  </conditionalFormatting>
  <conditionalFormatting sqref="X57:AQ57">
    <cfRule type="expression" priority="3" dxfId="1" stopIfTrue="1">
      <formula>MOD(ROW(),2)=0</formula>
    </cfRule>
    <cfRule type="expression" priority="4" dxfId="0" stopIfTrue="1">
      <formula>MOD(ROW(),2)&lt;&gt;0</formula>
    </cfRule>
  </conditionalFormatting>
  <conditionalFormatting sqref="B57:U57">
    <cfRule type="expression" priority="1" dxfId="1" stopIfTrue="1">
      <formula>MOD(ROW(),2)=0</formula>
    </cfRule>
    <cfRule type="expression" priority="2" dxfId="0" stopIfTrue="1">
      <formula>MOD(ROW(),2)&lt;&gt;0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8"/>
  <dimension ref="A2:AQ58"/>
  <sheetViews>
    <sheetView zoomScalePageLayoutView="0" workbookViewId="0" topLeftCell="A29">
      <selection activeCell="H65" sqref="H65"/>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45</v>
      </c>
      <c r="W2" s="26" t="s">
        <v>45</v>
      </c>
    </row>
    <row r="3" spans="1:31" ht="21">
      <c r="A3" s="26" t="s">
        <v>79</v>
      </c>
      <c r="J3" s="25" t="s">
        <v>134</v>
      </c>
      <c r="W3" s="26" t="s">
        <v>80</v>
      </c>
      <c r="AE3" s="25" t="s">
        <v>130</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182.9</v>
      </c>
      <c r="C7" s="210">
        <v>93.2</v>
      </c>
      <c r="D7" s="210">
        <v>63.2</v>
      </c>
      <c r="E7" s="210">
        <v>48.3</v>
      </c>
      <c r="F7" s="210">
        <v>39.3</v>
      </c>
      <c r="G7" s="210">
        <v>33.4</v>
      </c>
      <c r="H7" s="210">
        <v>29.1</v>
      </c>
      <c r="I7" s="210">
        <v>25.9</v>
      </c>
      <c r="J7" s="210">
        <v>23.5</v>
      </c>
      <c r="K7" s="210">
        <v>21.5</v>
      </c>
      <c r="L7" s="210">
        <v>19.9</v>
      </c>
      <c r="M7" s="210">
        <v>18.5</v>
      </c>
      <c r="N7" s="210">
        <v>17.4</v>
      </c>
      <c r="O7" s="210">
        <v>16.4</v>
      </c>
      <c r="P7" s="210">
        <v>15.6</v>
      </c>
      <c r="Q7" s="210">
        <v>14.9</v>
      </c>
      <c r="R7" s="210">
        <v>14.2</v>
      </c>
      <c r="S7" s="210">
        <v>13.7</v>
      </c>
      <c r="T7" s="210">
        <v>13.2</v>
      </c>
      <c r="U7" s="210">
        <v>12.7</v>
      </c>
      <c r="W7" s="208">
        <v>16</v>
      </c>
      <c r="X7" s="210">
        <v>169.2</v>
      </c>
      <c r="Y7" s="210">
        <v>86.2</v>
      </c>
      <c r="Z7" s="210">
        <v>58.5</v>
      </c>
      <c r="AA7" s="210">
        <v>44.7</v>
      </c>
      <c r="AB7" s="210">
        <v>36.4</v>
      </c>
      <c r="AC7" s="210">
        <v>30.9</v>
      </c>
      <c r="AD7" s="210">
        <v>26.9</v>
      </c>
      <c r="AE7" s="210">
        <v>24</v>
      </c>
      <c r="AF7" s="210">
        <v>21.7</v>
      </c>
      <c r="AG7" s="210">
        <v>19.9</v>
      </c>
      <c r="AH7" s="210">
        <v>18.4</v>
      </c>
      <c r="AI7" s="210">
        <v>17.1</v>
      </c>
      <c r="AJ7" s="210">
        <v>16.1</v>
      </c>
      <c r="AK7" s="210">
        <v>15.2</v>
      </c>
      <c r="AL7" s="210">
        <v>14.4</v>
      </c>
      <c r="AM7" s="210">
        <v>13.8</v>
      </c>
      <c r="AN7" s="210">
        <v>13.2</v>
      </c>
      <c r="AO7" s="210">
        <v>12.6</v>
      </c>
      <c r="AP7" s="210">
        <v>12.2</v>
      </c>
      <c r="AQ7" s="210">
        <v>11.8</v>
      </c>
    </row>
    <row r="8" spans="1:43" ht="14.25">
      <c r="A8" s="208">
        <v>17</v>
      </c>
      <c r="B8" s="210">
        <v>185.9</v>
      </c>
      <c r="C8" s="210">
        <v>94.6</v>
      </c>
      <c r="D8" s="210">
        <v>64.3</v>
      </c>
      <c r="E8" s="210">
        <v>49.1</v>
      </c>
      <c r="F8" s="210">
        <v>40</v>
      </c>
      <c r="G8" s="210">
        <v>33.9</v>
      </c>
      <c r="H8" s="210">
        <v>29.6</v>
      </c>
      <c r="I8" s="210">
        <v>26.3</v>
      </c>
      <c r="J8" s="210">
        <v>23.8</v>
      </c>
      <c r="K8" s="210">
        <v>21.8</v>
      </c>
      <c r="L8" s="210">
        <v>20.2</v>
      </c>
      <c r="M8" s="210">
        <v>18.8</v>
      </c>
      <c r="N8" s="210">
        <v>17.7</v>
      </c>
      <c r="O8" s="210">
        <v>16.7</v>
      </c>
      <c r="P8" s="210">
        <v>15.8</v>
      </c>
      <c r="Q8" s="210">
        <v>15.1</v>
      </c>
      <c r="R8" s="210">
        <v>14.5</v>
      </c>
      <c r="S8" s="210">
        <v>13.9</v>
      </c>
      <c r="T8" s="210">
        <v>13.4</v>
      </c>
      <c r="U8" s="210">
        <v>12.9</v>
      </c>
      <c r="W8" s="208">
        <v>17</v>
      </c>
      <c r="X8" s="210">
        <v>171.6</v>
      </c>
      <c r="Y8" s="210">
        <v>87.4</v>
      </c>
      <c r="Z8" s="210">
        <v>59.3</v>
      </c>
      <c r="AA8" s="210">
        <v>45.3</v>
      </c>
      <c r="AB8" s="210">
        <v>36.9</v>
      </c>
      <c r="AC8" s="210">
        <v>31.3</v>
      </c>
      <c r="AD8" s="210">
        <v>27.3</v>
      </c>
      <c r="AE8" s="210">
        <v>24.3</v>
      </c>
      <c r="AF8" s="210">
        <v>22</v>
      </c>
      <c r="AG8" s="210">
        <v>20.2</v>
      </c>
      <c r="AH8" s="210">
        <v>18.6</v>
      </c>
      <c r="AI8" s="210">
        <v>17.4</v>
      </c>
      <c r="AJ8" s="210">
        <v>16.3</v>
      </c>
      <c r="AK8" s="210">
        <v>15.4</v>
      </c>
      <c r="AL8" s="210">
        <v>14.6</v>
      </c>
      <c r="AM8" s="210">
        <v>14</v>
      </c>
      <c r="AN8" s="210">
        <v>13.4</v>
      </c>
      <c r="AO8" s="210">
        <v>12.8</v>
      </c>
      <c r="AP8" s="210">
        <v>12.3</v>
      </c>
      <c r="AQ8" s="210">
        <v>11.9</v>
      </c>
    </row>
    <row r="9" spans="1:43" ht="14.25">
      <c r="A9" s="208">
        <v>18</v>
      </c>
      <c r="B9" s="210">
        <v>189</v>
      </c>
      <c r="C9" s="210">
        <v>96.2</v>
      </c>
      <c r="D9" s="210">
        <v>65.3</v>
      </c>
      <c r="E9" s="210">
        <v>49.9</v>
      </c>
      <c r="F9" s="210">
        <v>40.6</v>
      </c>
      <c r="G9" s="210">
        <v>34.5</v>
      </c>
      <c r="H9" s="210">
        <v>30.1</v>
      </c>
      <c r="I9" s="210">
        <v>26.8</v>
      </c>
      <c r="J9" s="210">
        <v>24.2</v>
      </c>
      <c r="K9" s="210">
        <v>22.2</v>
      </c>
      <c r="L9" s="210">
        <v>20.5</v>
      </c>
      <c r="M9" s="210">
        <v>19.1</v>
      </c>
      <c r="N9" s="210">
        <v>18</v>
      </c>
      <c r="O9" s="210">
        <v>17</v>
      </c>
      <c r="P9" s="210">
        <v>16.1</v>
      </c>
      <c r="Q9" s="210">
        <v>15.4</v>
      </c>
      <c r="R9" s="210">
        <v>14.7</v>
      </c>
      <c r="S9" s="210">
        <v>14.1</v>
      </c>
      <c r="T9" s="210">
        <v>13.6</v>
      </c>
      <c r="U9" s="210">
        <v>13.1</v>
      </c>
      <c r="W9" s="208">
        <v>18</v>
      </c>
      <c r="X9" s="210">
        <v>174.1</v>
      </c>
      <c r="Y9" s="210">
        <v>88.7</v>
      </c>
      <c r="Z9" s="210">
        <v>60.2</v>
      </c>
      <c r="AA9" s="210">
        <v>46</v>
      </c>
      <c r="AB9" s="210">
        <v>37.4</v>
      </c>
      <c r="AC9" s="210">
        <v>31.8</v>
      </c>
      <c r="AD9" s="210">
        <v>27.7</v>
      </c>
      <c r="AE9" s="210">
        <v>24.7</v>
      </c>
      <c r="AF9" s="210">
        <v>22.3</v>
      </c>
      <c r="AG9" s="210">
        <v>20.5</v>
      </c>
      <c r="AH9" s="210">
        <v>18.9</v>
      </c>
      <c r="AI9" s="210">
        <v>17.6</v>
      </c>
      <c r="AJ9" s="210">
        <v>16.6</v>
      </c>
      <c r="AK9" s="210">
        <v>15.6</v>
      </c>
      <c r="AL9" s="210">
        <v>14.9</v>
      </c>
      <c r="AM9" s="210">
        <v>14.2</v>
      </c>
      <c r="AN9" s="210">
        <v>13.5</v>
      </c>
      <c r="AO9" s="210">
        <v>13</v>
      </c>
      <c r="AP9" s="210">
        <v>12.5</v>
      </c>
      <c r="AQ9" s="210">
        <v>12.1</v>
      </c>
    </row>
    <row r="10" spans="1:43" ht="14.25">
      <c r="A10" s="208">
        <v>19</v>
      </c>
      <c r="B10" s="210">
        <v>192</v>
      </c>
      <c r="C10" s="210">
        <v>97.8</v>
      </c>
      <c r="D10" s="210">
        <v>66.4</v>
      </c>
      <c r="E10" s="210">
        <v>50.7</v>
      </c>
      <c r="F10" s="210">
        <v>41.3</v>
      </c>
      <c r="G10" s="210">
        <v>35</v>
      </c>
      <c r="H10" s="210">
        <v>30.6</v>
      </c>
      <c r="I10" s="210">
        <v>27.2</v>
      </c>
      <c r="J10" s="210">
        <v>24.6</v>
      </c>
      <c r="K10" s="210">
        <v>22.5</v>
      </c>
      <c r="L10" s="210">
        <v>20.9</v>
      </c>
      <c r="M10" s="210">
        <v>19.5</v>
      </c>
      <c r="N10" s="210">
        <v>18.3</v>
      </c>
      <c r="O10" s="210">
        <v>17.3</v>
      </c>
      <c r="P10" s="210">
        <v>16.4</v>
      </c>
      <c r="Q10" s="210">
        <v>15.6</v>
      </c>
      <c r="R10" s="210">
        <v>14.9</v>
      </c>
      <c r="S10" s="210">
        <v>14.3</v>
      </c>
      <c r="T10" s="210">
        <v>13.8</v>
      </c>
      <c r="U10" s="210">
        <v>13.3</v>
      </c>
      <c r="W10" s="208">
        <v>19</v>
      </c>
      <c r="X10" s="210">
        <v>176.6</v>
      </c>
      <c r="Y10" s="210">
        <v>90</v>
      </c>
      <c r="Z10" s="210">
        <v>61.1</v>
      </c>
      <c r="AA10" s="210">
        <v>46.6</v>
      </c>
      <c r="AB10" s="210">
        <v>38</v>
      </c>
      <c r="AC10" s="210">
        <v>32.2</v>
      </c>
      <c r="AD10" s="210">
        <v>28.1</v>
      </c>
      <c r="AE10" s="210">
        <v>25</v>
      </c>
      <c r="AF10" s="210">
        <v>22.7</v>
      </c>
      <c r="AG10" s="210">
        <v>20.7</v>
      </c>
      <c r="AH10" s="210">
        <v>19.2</v>
      </c>
      <c r="AI10" s="210">
        <v>17.9</v>
      </c>
      <c r="AJ10" s="210">
        <v>16.8</v>
      </c>
      <c r="AK10" s="210">
        <v>15.9</v>
      </c>
      <c r="AL10" s="210">
        <v>15.1</v>
      </c>
      <c r="AM10" s="210">
        <v>14.4</v>
      </c>
      <c r="AN10" s="210">
        <v>13.7</v>
      </c>
      <c r="AO10" s="210">
        <v>13.2</v>
      </c>
      <c r="AP10" s="210">
        <v>12.7</v>
      </c>
      <c r="AQ10" s="210">
        <v>12.3</v>
      </c>
    </row>
    <row r="11" spans="1:43" ht="14.25">
      <c r="A11" s="208">
        <v>20</v>
      </c>
      <c r="B11" s="210">
        <v>194.7</v>
      </c>
      <c r="C11" s="210">
        <v>99.2</v>
      </c>
      <c r="D11" s="210">
        <v>67.3</v>
      </c>
      <c r="E11" s="210">
        <v>51.4</v>
      </c>
      <c r="F11" s="210">
        <v>41.9</v>
      </c>
      <c r="G11" s="210">
        <v>35.5</v>
      </c>
      <c r="H11" s="210">
        <v>31</v>
      </c>
      <c r="I11" s="210">
        <v>27.6</v>
      </c>
      <c r="J11" s="210">
        <v>25</v>
      </c>
      <c r="K11" s="210">
        <v>22.9</v>
      </c>
      <c r="L11" s="210">
        <v>21.2</v>
      </c>
      <c r="M11" s="210">
        <v>19.7</v>
      </c>
      <c r="N11" s="210">
        <v>18.5</v>
      </c>
      <c r="O11" s="210">
        <v>17.5</v>
      </c>
      <c r="P11" s="210">
        <v>16.6</v>
      </c>
      <c r="Q11" s="210">
        <v>15.8</v>
      </c>
      <c r="R11" s="210">
        <v>15.2</v>
      </c>
      <c r="S11" s="210">
        <v>14.6</v>
      </c>
      <c r="T11" s="210">
        <v>14</v>
      </c>
      <c r="U11" s="210">
        <v>13.5</v>
      </c>
      <c r="W11" s="208">
        <v>20</v>
      </c>
      <c r="X11" s="210">
        <v>179.2</v>
      </c>
      <c r="Y11" s="210">
        <v>91.2</v>
      </c>
      <c r="Z11" s="210">
        <v>61.9</v>
      </c>
      <c r="AA11" s="210">
        <v>47.3</v>
      </c>
      <c r="AB11" s="210">
        <v>38.5</v>
      </c>
      <c r="AC11" s="210">
        <v>32.7</v>
      </c>
      <c r="AD11" s="210">
        <v>28.5</v>
      </c>
      <c r="AE11" s="210">
        <v>25.4</v>
      </c>
      <c r="AF11" s="210">
        <v>23</v>
      </c>
      <c r="AG11" s="210">
        <v>21</v>
      </c>
      <c r="AH11" s="210">
        <v>19.5</v>
      </c>
      <c r="AI11" s="210">
        <v>18.2</v>
      </c>
      <c r="AJ11" s="210">
        <v>17</v>
      </c>
      <c r="AK11" s="210">
        <v>16.1</v>
      </c>
      <c r="AL11" s="210">
        <v>15.3</v>
      </c>
      <c r="AM11" s="210">
        <v>14.6</v>
      </c>
      <c r="AN11" s="210">
        <v>13.9</v>
      </c>
      <c r="AO11" s="210">
        <v>13.4</v>
      </c>
      <c r="AP11" s="210">
        <v>12.9</v>
      </c>
      <c r="AQ11" s="210">
        <v>12.5</v>
      </c>
    </row>
    <row r="12" spans="1:43" ht="14.25">
      <c r="A12" s="208">
        <v>21</v>
      </c>
      <c r="B12" s="210">
        <v>197.5</v>
      </c>
      <c r="C12" s="210">
        <v>100.6</v>
      </c>
      <c r="D12" s="210">
        <v>68.3</v>
      </c>
      <c r="E12" s="210">
        <v>52.1</v>
      </c>
      <c r="F12" s="210">
        <v>42.5</v>
      </c>
      <c r="G12" s="210">
        <v>36</v>
      </c>
      <c r="H12" s="210">
        <v>31.4</v>
      </c>
      <c r="I12" s="210">
        <v>28</v>
      </c>
      <c r="J12" s="210">
        <v>25.3</v>
      </c>
      <c r="K12" s="210">
        <v>23.2</v>
      </c>
      <c r="L12" s="210">
        <v>21.5</v>
      </c>
      <c r="M12" s="210">
        <v>20</v>
      </c>
      <c r="N12" s="210">
        <v>18.8</v>
      </c>
      <c r="O12" s="210">
        <v>17.7</v>
      </c>
      <c r="P12" s="210">
        <v>16.8</v>
      </c>
      <c r="Q12" s="210">
        <v>16.1</v>
      </c>
      <c r="R12" s="210">
        <v>15.4</v>
      </c>
      <c r="S12" s="210">
        <v>14.8</v>
      </c>
      <c r="T12" s="210">
        <v>14.2</v>
      </c>
      <c r="U12" s="210">
        <v>13.7</v>
      </c>
      <c r="W12" s="208">
        <v>21</v>
      </c>
      <c r="X12" s="210">
        <v>181.7</v>
      </c>
      <c r="Y12" s="210">
        <v>92.5</v>
      </c>
      <c r="Z12" s="210">
        <v>62.8</v>
      </c>
      <c r="AA12" s="210">
        <v>48</v>
      </c>
      <c r="AB12" s="210">
        <v>39.1</v>
      </c>
      <c r="AC12" s="210">
        <v>33.2</v>
      </c>
      <c r="AD12" s="210">
        <v>28.9</v>
      </c>
      <c r="AE12" s="210">
        <v>25.8</v>
      </c>
      <c r="AF12" s="210">
        <v>23.3</v>
      </c>
      <c r="AG12" s="210">
        <v>21.3</v>
      </c>
      <c r="AH12" s="210">
        <v>19.7</v>
      </c>
      <c r="AI12" s="210">
        <v>18.4</v>
      </c>
      <c r="AJ12" s="210">
        <v>17.3</v>
      </c>
      <c r="AK12" s="210">
        <v>16.3</v>
      </c>
      <c r="AL12" s="210">
        <v>15.5</v>
      </c>
      <c r="AM12" s="210">
        <v>14.8</v>
      </c>
      <c r="AN12" s="210">
        <v>14.1</v>
      </c>
      <c r="AO12" s="210">
        <v>13.6</v>
      </c>
      <c r="AP12" s="210">
        <v>13.1</v>
      </c>
      <c r="AQ12" s="210">
        <v>12.6</v>
      </c>
    </row>
    <row r="13" spans="1:43" ht="14.25">
      <c r="A13" s="208">
        <v>22</v>
      </c>
      <c r="B13" s="210">
        <v>200.3</v>
      </c>
      <c r="C13" s="210">
        <v>102</v>
      </c>
      <c r="D13" s="210">
        <v>69.2</v>
      </c>
      <c r="E13" s="210">
        <v>52.9</v>
      </c>
      <c r="F13" s="210">
        <v>43.1</v>
      </c>
      <c r="G13" s="210">
        <v>36.5</v>
      </c>
      <c r="H13" s="210">
        <v>31.9</v>
      </c>
      <c r="I13" s="210">
        <v>28.4</v>
      </c>
      <c r="J13" s="210">
        <v>25.7</v>
      </c>
      <c r="K13" s="210">
        <v>23.5</v>
      </c>
      <c r="L13" s="210">
        <v>21.8</v>
      </c>
      <c r="M13" s="210">
        <v>20.3</v>
      </c>
      <c r="N13" s="210">
        <v>19.1</v>
      </c>
      <c r="O13" s="210">
        <v>18</v>
      </c>
      <c r="P13" s="210">
        <v>17.1</v>
      </c>
      <c r="Q13" s="210">
        <v>16.3</v>
      </c>
      <c r="R13" s="210">
        <v>15.6</v>
      </c>
      <c r="S13" s="210">
        <v>15</v>
      </c>
      <c r="T13" s="210">
        <v>14.4</v>
      </c>
      <c r="U13" s="210">
        <v>13.9</v>
      </c>
      <c r="W13" s="208">
        <v>22</v>
      </c>
      <c r="X13" s="210">
        <v>184.3</v>
      </c>
      <c r="Y13" s="210">
        <v>93.9</v>
      </c>
      <c r="Z13" s="210">
        <v>63.7</v>
      </c>
      <c r="AA13" s="210">
        <v>48.7</v>
      </c>
      <c r="AB13" s="210">
        <v>39.6</v>
      </c>
      <c r="AC13" s="210">
        <v>33.6</v>
      </c>
      <c r="AD13" s="210">
        <v>29.3</v>
      </c>
      <c r="AE13" s="210">
        <v>26.1</v>
      </c>
      <c r="AF13" s="210">
        <v>23.6</v>
      </c>
      <c r="AG13" s="210">
        <v>21.7</v>
      </c>
      <c r="AH13" s="210">
        <v>20</v>
      </c>
      <c r="AI13" s="210">
        <v>18.7</v>
      </c>
      <c r="AJ13" s="210">
        <v>17.5</v>
      </c>
      <c r="AK13" s="210">
        <v>16.6</v>
      </c>
      <c r="AL13" s="210">
        <v>15.7</v>
      </c>
      <c r="AM13" s="210">
        <v>15</v>
      </c>
      <c r="AN13" s="210">
        <v>14.3</v>
      </c>
      <c r="AO13" s="210">
        <v>13.8</v>
      </c>
      <c r="AP13" s="210">
        <v>13.3</v>
      </c>
      <c r="AQ13" s="210">
        <v>12.8</v>
      </c>
    </row>
    <row r="14" spans="1:43" ht="14.25">
      <c r="A14" s="208">
        <v>23</v>
      </c>
      <c r="B14" s="210">
        <v>203.1</v>
      </c>
      <c r="C14" s="210">
        <v>103.4</v>
      </c>
      <c r="D14" s="210">
        <v>70.2</v>
      </c>
      <c r="E14" s="210">
        <v>53.6</v>
      </c>
      <c r="F14" s="210">
        <v>43.7</v>
      </c>
      <c r="G14" s="210">
        <v>37.1</v>
      </c>
      <c r="H14" s="210">
        <v>32.3</v>
      </c>
      <c r="I14" s="210">
        <v>28.8</v>
      </c>
      <c r="J14" s="210">
        <v>26</v>
      </c>
      <c r="K14" s="210">
        <v>23.9</v>
      </c>
      <c r="L14" s="210">
        <v>22.1</v>
      </c>
      <c r="M14" s="210">
        <v>20.6</v>
      </c>
      <c r="N14" s="210">
        <v>19.3</v>
      </c>
      <c r="O14" s="210">
        <v>18.3</v>
      </c>
      <c r="P14" s="210">
        <v>17.3</v>
      </c>
      <c r="Q14" s="210">
        <v>16.5</v>
      </c>
      <c r="R14" s="210">
        <v>15.8</v>
      </c>
      <c r="S14" s="210">
        <v>15.2</v>
      </c>
      <c r="T14" s="210">
        <v>14.6</v>
      </c>
      <c r="U14" s="210">
        <v>14.1</v>
      </c>
      <c r="W14" s="208">
        <v>23</v>
      </c>
      <c r="X14" s="210">
        <v>186.9</v>
      </c>
      <c r="Y14" s="210">
        <v>95.2</v>
      </c>
      <c r="Z14" s="210">
        <v>64.6</v>
      </c>
      <c r="AA14" s="210">
        <v>49.4</v>
      </c>
      <c r="AB14" s="210">
        <v>40.2</v>
      </c>
      <c r="AC14" s="210">
        <v>34.1</v>
      </c>
      <c r="AD14" s="210">
        <v>29.8</v>
      </c>
      <c r="AE14" s="210">
        <v>26.5</v>
      </c>
      <c r="AF14" s="210">
        <v>24</v>
      </c>
      <c r="AG14" s="210">
        <v>22</v>
      </c>
      <c r="AH14" s="210">
        <v>20.3</v>
      </c>
      <c r="AI14" s="210">
        <v>18.9</v>
      </c>
      <c r="AJ14" s="210">
        <v>17.8</v>
      </c>
      <c r="AK14" s="210">
        <v>16.8</v>
      </c>
      <c r="AL14" s="210">
        <v>16</v>
      </c>
      <c r="AM14" s="210">
        <v>15.2</v>
      </c>
      <c r="AN14" s="210">
        <v>14.6</v>
      </c>
      <c r="AO14" s="210">
        <v>14</v>
      </c>
      <c r="AP14" s="210">
        <v>13.5</v>
      </c>
      <c r="AQ14" s="210">
        <v>13</v>
      </c>
    </row>
    <row r="15" spans="1:43" ht="14.25">
      <c r="A15" s="208">
        <v>24</v>
      </c>
      <c r="B15" s="210">
        <v>205.9</v>
      </c>
      <c r="C15" s="210">
        <v>104.9</v>
      </c>
      <c r="D15" s="210">
        <v>71.2</v>
      </c>
      <c r="E15" s="210">
        <v>54.4</v>
      </c>
      <c r="F15" s="210">
        <v>44.3</v>
      </c>
      <c r="G15" s="210">
        <v>37.6</v>
      </c>
      <c r="H15" s="210">
        <v>32.8</v>
      </c>
      <c r="I15" s="210">
        <v>29.2</v>
      </c>
      <c r="J15" s="210">
        <v>26.4</v>
      </c>
      <c r="K15" s="210">
        <v>24.2</v>
      </c>
      <c r="L15" s="210">
        <v>22.4</v>
      </c>
      <c r="M15" s="210">
        <v>20.9</v>
      </c>
      <c r="N15" s="210">
        <v>19.6</v>
      </c>
      <c r="O15" s="210">
        <v>18.5</v>
      </c>
      <c r="P15" s="210">
        <v>17.6</v>
      </c>
      <c r="Q15" s="210">
        <v>16.8</v>
      </c>
      <c r="R15" s="210">
        <v>16</v>
      </c>
      <c r="S15" s="210">
        <v>15.4</v>
      </c>
      <c r="T15" s="210">
        <v>14.8</v>
      </c>
      <c r="U15" s="210">
        <v>14.3</v>
      </c>
      <c r="W15" s="208">
        <v>24</v>
      </c>
      <c r="X15" s="210">
        <v>189.6</v>
      </c>
      <c r="Y15" s="210">
        <v>96.5</v>
      </c>
      <c r="Z15" s="210">
        <v>65.5</v>
      </c>
      <c r="AA15" s="210">
        <v>50.1</v>
      </c>
      <c r="AB15" s="210">
        <v>40.8</v>
      </c>
      <c r="AC15" s="210">
        <v>34.6</v>
      </c>
      <c r="AD15" s="210">
        <v>30.2</v>
      </c>
      <c r="AE15" s="210">
        <v>26.9</v>
      </c>
      <c r="AF15" s="210">
        <v>24.3</v>
      </c>
      <c r="AG15" s="210">
        <v>22.3</v>
      </c>
      <c r="AH15" s="210">
        <v>20.6</v>
      </c>
      <c r="AI15" s="210">
        <v>19.2</v>
      </c>
      <c r="AJ15" s="210">
        <v>18</v>
      </c>
      <c r="AK15" s="210">
        <v>17</v>
      </c>
      <c r="AL15" s="210">
        <v>16.2</v>
      </c>
      <c r="AM15" s="210">
        <v>15.4</v>
      </c>
      <c r="AN15" s="210">
        <v>14.8</v>
      </c>
      <c r="AO15" s="210">
        <v>14.2</v>
      </c>
      <c r="AP15" s="210">
        <v>13.7</v>
      </c>
      <c r="AQ15" s="210">
        <v>13.2</v>
      </c>
    </row>
    <row r="16" spans="1:43" ht="14.25">
      <c r="A16" s="208">
        <v>25</v>
      </c>
      <c r="B16" s="210">
        <v>208.8</v>
      </c>
      <c r="C16" s="210">
        <v>106.3</v>
      </c>
      <c r="D16" s="210">
        <v>72.2</v>
      </c>
      <c r="E16" s="210">
        <v>55.1</v>
      </c>
      <c r="F16" s="210">
        <v>44.9</v>
      </c>
      <c r="G16" s="210">
        <v>38.1</v>
      </c>
      <c r="H16" s="210">
        <v>33.2</v>
      </c>
      <c r="I16" s="210">
        <v>29.6</v>
      </c>
      <c r="J16" s="210">
        <v>26.8</v>
      </c>
      <c r="K16" s="210">
        <v>24.5</v>
      </c>
      <c r="L16" s="210">
        <v>22.7</v>
      </c>
      <c r="M16" s="210">
        <v>21.2</v>
      </c>
      <c r="N16" s="210">
        <v>19.9</v>
      </c>
      <c r="O16" s="210">
        <v>18.8</v>
      </c>
      <c r="P16" s="210">
        <v>17.8</v>
      </c>
      <c r="Q16" s="210">
        <v>17</v>
      </c>
      <c r="R16" s="210">
        <v>16.3</v>
      </c>
      <c r="S16" s="210">
        <v>15.6</v>
      </c>
      <c r="T16" s="210">
        <v>15</v>
      </c>
      <c r="U16" s="210">
        <v>14.5</v>
      </c>
      <c r="W16" s="208">
        <v>25</v>
      </c>
      <c r="X16" s="210">
        <v>192.3</v>
      </c>
      <c r="Y16" s="210">
        <v>97.9</v>
      </c>
      <c r="Z16" s="210">
        <v>66.5</v>
      </c>
      <c r="AA16" s="210">
        <v>50.8</v>
      </c>
      <c r="AB16" s="210">
        <v>41.4</v>
      </c>
      <c r="AC16" s="210">
        <v>35.1</v>
      </c>
      <c r="AD16" s="210">
        <v>30.6</v>
      </c>
      <c r="AE16" s="210">
        <v>27.3</v>
      </c>
      <c r="AF16" s="210">
        <v>24.7</v>
      </c>
      <c r="AG16" s="210">
        <v>22.6</v>
      </c>
      <c r="AH16" s="210">
        <v>20.9</v>
      </c>
      <c r="AI16" s="210">
        <v>19.5</v>
      </c>
      <c r="AJ16" s="210">
        <v>18.3</v>
      </c>
      <c r="AK16" s="210">
        <v>17.3</v>
      </c>
      <c r="AL16" s="210">
        <v>16.4</v>
      </c>
      <c r="AM16" s="210">
        <v>15.6</v>
      </c>
      <c r="AN16" s="210">
        <v>15</v>
      </c>
      <c r="AO16" s="210">
        <v>14.4</v>
      </c>
      <c r="AP16" s="210">
        <v>13.9</v>
      </c>
      <c r="AQ16" s="210">
        <v>13.4</v>
      </c>
    </row>
    <row r="17" spans="1:43" ht="14.25">
      <c r="A17" s="208">
        <v>26</v>
      </c>
      <c r="B17" s="210">
        <v>211.7</v>
      </c>
      <c r="C17" s="210">
        <v>107.8</v>
      </c>
      <c r="D17" s="210">
        <v>73.2</v>
      </c>
      <c r="E17" s="210">
        <v>55.9</v>
      </c>
      <c r="F17" s="210">
        <v>45.5</v>
      </c>
      <c r="G17" s="210">
        <v>38.6</v>
      </c>
      <c r="H17" s="210">
        <v>33.7</v>
      </c>
      <c r="I17" s="210">
        <v>30</v>
      </c>
      <c r="J17" s="210">
        <v>27.2</v>
      </c>
      <c r="K17" s="210">
        <v>24.9</v>
      </c>
      <c r="L17" s="210">
        <v>23</v>
      </c>
      <c r="M17" s="210">
        <v>21.5</v>
      </c>
      <c r="N17" s="210">
        <v>20.2</v>
      </c>
      <c r="O17" s="210">
        <v>19</v>
      </c>
      <c r="P17" s="210">
        <v>18.1</v>
      </c>
      <c r="Q17" s="210">
        <v>17.2</v>
      </c>
      <c r="R17" s="210">
        <v>16.5</v>
      </c>
      <c r="S17" s="210">
        <v>15.8</v>
      </c>
      <c r="T17" s="210">
        <v>15.3</v>
      </c>
      <c r="U17" s="210">
        <v>14.7</v>
      </c>
      <c r="W17" s="208">
        <v>26</v>
      </c>
      <c r="X17" s="210">
        <v>195</v>
      </c>
      <c r="Y17" s="210">
        <v>99.3</v>
      </c>
      <c r="Z17" s="210">
        <v>67.4</v>
      </c>
      <c r="AA17" s="210">
        <v>51.5</v>
      </c>
      <c r="AB17" s="210">
        <v>41.9</v>
      </c>
      <c r="AC17" s="210">
        <v>35.6</v>
      </c>
      <c r="AD17" s="210">
        <v>31</v>
      </c>
      <c r="AE17" s="210">
        <v>27.7</v>
      </c>
      <c r="AF17" s="210">
        <v>25</v>
      </c>
      <c r="AG17" s="210">
        <v>22.9</v>
      </c>
      <c r="AH17" s="210">
        <v>21.2</v>
      </c>
      <c r="AI17" s="210">
        <v>19.8</v>
      </c>
      <c r="AJ17" s="210">
        <v>18.6</v>
      </c>
      <c r="AK17" s="210">
        <v>17.5</v>
      </c>
      <c r="AL17" s="210">
        <v>16.6</v>
      </c>
      <c r="AM17" s="210">
        <v>15.9</v>
      </c>
      <c r="AN17" s="210">
        <v>15.2</v>
      </c>
      <c r="AO17" s="210">
        <v>14.6</v>
      </c>
      <c r="AP17" s="210">
        <v>14.1</v>
      </c>
      <c r="AQ17" s="210">
        <v>13.6</v>
      </c>
    </row>
    <row r="18" spans="1:43" ht="14.25">
      <c r="A18" s="208">
        <v>27</v>
      </c>
      <c r="B18" s="210">
        <v>214.7</v>
      </c>
      <c r="C18" s="210">
        <v>109.3</v>
      </c>
      <c r="D18" s="210">
        <v>74.2</v>
      </c>
      <c r="E18" s="210">
        <v>56.7</v>
      </c>
      <c r="F18" s="210">
        <v>46.2</v>
      </c>
      <c r="G18" s="210">
        <v>39.2</v>
      </c>
      <c r="H18" s="210">
        <v>34.2</v>
      </c>
      <c r="I18" s="210">
        <v>30.5</v>
      </c>
      <c r="J18" s="210">
        <v>27.5</v>
      </c>
      <c r="K18" s="210">
        <v>25.2</v>
      </c>
      <c r="L18" s="210">
        <v>23.3</v>
      </c>
      <c r="M18" s="210">
        <v>21.8</v>
      </c>
      <c r="N18" s="210">
        <v>20.4</v>
      </c>
      <c r="O18" s="210">
        <v>19.3</v>
      </c>
      <c r="P18" s="210">
        <v>18.3</v>
      </c>
      <c r="Q18" s="210">
        <v>17.5</v>
      </c>
      <c r="R18" s="210">
        <v>16.7</v>
      </c>
      <c r="S18" s="210">
        <v>16.1</v>
      </c>
      <c r="T18" s="210">
        <v>15.5</v>
      </c>
      <c r="U18" s="210">
        <v>15</v>
      </c>
      <c r="W18" s="208">
        <v>27</v>
      </c>
      <c r="X18" s="210">
        <v>197.7</v>
      </c>
      <c r="Y18" s="210">
        <v>100.7</v>
      </c>
      <c r="Z18" s="210">
        <v>68.4</v>
      </c>
      <c r="AA18" s="210">
        <v>52.2</v>
      </c>
      <c r="AB18" s="210">
        <v>42.5</v>
      </c>
      <c r="AC18" s="210">
        <v>36.1</v>
      </c>
      <c r="AD18" s="210">
        <v>31.5</v>
      </c>
      <c r="AE18" s="210">
        <v>28</v>
      </c>
      <c r="AF18" s="210">
        <v>25.4</v>
      </c>
      <c r="AG18" s="210">
        <v>23.2</v>
      </c>
      <c r="AH18" s="210">
        <v>21.5</v>
      </c>
      <c r="AI18" s="210">
        <v>20.1</v>
      </c>
      <c r="AJ18" s="210">
        <v>18.8</v>
      </c>
      <c r="AK18" s="210">
        <v>17.8</v>
      </c>
      <c r="AL18" s="210">
        <v>16.9</v>
      </c>
      <c r="AM18" s="210">
        <v>16.1</v>
      </c>
      <c r="AN18" s="210">
        <v>15.4</v>
      </c>
      <c r="AO18" s="210">
        <v>14.8</v>
      </c>
      <c r="AP18" s="210">
        <v>14.3</v>
      </c>
      <c r="AQ18" s="210">
        <v>13.8</v>
      </c>
    </row>
    <row r="19" spans="1:43" ht="14.25">
      <c r="A19" s="208">
        <v>28</v>
      </c>
      <c r="B19" s="210">
        <v>217.7</v>
      </c>
      <c r="C19" s="210">
        <v>110.9</v>
      </c>
      <c r="D19" s="210">
        <v>75.3</v>
      </c>
      <c r="E19" s="210">
        <v>57.5</v>
      </c>
      <c r="F19" s="210">
        <v>46.8</v>
      </c>
      <c r="G19" s="210">
        <v>39.7</v>
      </c>
      <c r="H19" s="210">
        <v>34.7</v>
      </c>
      <c r="I19" s="210">
        <v>30.9</v>
      </c>
      <c r="J19" s="210">
        <v>27.9</v>
      </c>
      <c r="K19" s="210">
        <v>25.6</v>
      </c>
      <c r="L19" s="210">
        <v>23.7</v>
      </c>
      <c r="M19" s="210">
        <v>22.1</v>
      </c>
      <c r="N19" s="210">
        <v>20.7</v>
      </c>
      <c r="O19" s="210">
        <v>19.6</v>
      </c>
      <c r="P19" s="210">
        <v>18.6</v>
      </c>
      <c r="Q19" s="210">
        <v>17.7</v>
      </c>
      <c r="R19" s="210">
        <v>17</v>
      </c>
      <c r="S19" s="210">
        <v>16.3</v>
      </c>
      <c r="T19" s="210">
        <v>15.7</v>
      </c>
      <c r="U19" s="210">
        <v>15.2</v>
      </c>
      <c r="W19" s="208">
        <v>28</v>
      </c>
      <c r="X19" s="210">
        <v>200.5</v>
      </c>
      <c r="Y19" s="210">
        <v>102.1</v>
      </c>
      <c r="Z19" s="210">
        <v>69.3</v>
      </c>
      <c r="AA19" s="210">
        <v>53</v>
      </c>
      <c r="AB19" s="210">
        <v>43.1</v>
      </c>
      <c r="AC19" s="210">
        <v>36.6</v>
      </c>
      <c r="AD19" s="210">
        <v>31.9</v>
      </c>
      <c r="AE19" s="210">
        <v>28.4</v>
      </c>
      <c r="AF19" s="210">
        <v>25.7</v>
      </c>
      <c r="AG19" s="210">
        <v>23.6</v>
      </c>
      <c r="AH19" s="210">
        <v>21.8</v>
      </c>
      <c r="AI19" s="210">
        <v>20.3</v>
      </c>
      <c r="AJ19" s="210">
        <v>19.1</v>
      </c>
      <c r="AK19" s="210">
        <v>18</v>
      </c>
      <c r="AL19" s="210">
        <v>17.1</v>
      </c>
      <c r="AM19" s="210">
        <v>16.3</v>
      </c>
      <c r="AN19" s="210">
        <v>15.6</v>
      </c>
      <c r="AO19" s="210">
        <v>15</v>
      </c>
      <c r="AP19" s="210">
        <v>14.5</v>
      </c>
      <c r="AQ19" s="210">
        <v>14</v>
      </c>
    </row>
    <row r="20" spans="1:43" ht="14.25">
      <c r="A20" s="208">
        <v>29</v>
      </c>
      <c r="B20" s="210">
        <v>220.8</v>
      </c>
      <c r="C20" s="210">
        <v>112.4</v>
      </c>
      <c r="D20" s="210">
        <v>76.3</v>
      </c>
      <c r="E20" s="210">
        <v>58.3</v>
      </c>
      <c r="F20" s="210">
        <v>47.5</v>
      </c>
      <c r="G20" s="210">
        <v>40.3</v>
      </c>
      <c r="H20" s="210">
        <v>35.2</v>
      </c>
      <c r="I20" s="210">
        <v>31.3</v>
      </c>
      <c r="J20" s="210">
        <v>28.3</v>
      </c>
      <c r="K20" s="210">
        <v>26</v>
      </c>
      <c r="L20" s="210">
        <v>24</v>
      </c>
      <c r="M20" s="210">
        <v>22.4</v>
      </c>
      <c r="N20" s="210">
        <v>21</v>
      </c>
      <c r="O20" s="210">
        <v>19.9</v>
      </c>
      <c r="P20" s="210">
        <v>18.9</v>
      </c>
      <c r="Q20" s="210">
        <v>18</v>
      </c>
      <c r="R20" s="210">
        <v>17.2</v>
      </c>
      <c r="S20" s="210">
        <v>16.5</v>
      </c>
      <c r="T20" s="210">
        <v>15.9</v>
      </c>
      <c r="U20" s="210">
        <v>15.4</v>
      </c>
      <c r="W20" s="208">
        <v>29</v>
      </c>
      <c r="X20" s="210">
        <v>203.3</v>
      </c>
      <c r="Y20" s="210">
        <v>103.6</v>
      </c>
      <c r="Z20" s="210">
        <v>70.3</v>
      </c>
      <c r="AA20" s="210">
        <v>53.7</v>
      </c>
      <c r="AB20" s="210">
        <v>43.7</v>
      </c>
      <c r="AC20" s="210">
        <v>37.1</v>
      </c>
      <c r="AD20" s="210">
        <v>32.4</v>
      </c>
      <c r="AE20" s="210">
        <v>28.8</v>
      </c>
      <c r="AF20" s="210">
        <v>26.1</v>
      </c>
      <c r="AG20" s="210">
        <v>23.9</v>
      </c>
      <c r="AH20" s="210">
        <v>22.1</v>
      </c>
      <c r="AI20" s="210">
        <v>20.6</v>
      </c>
      <c r="AJ20" s="210">
        <v>19.4</v>
      </c>
      <c r="AK20" s="210">
        <v>18.3</v>
      </c>
      <c r="AL20" s="210">
        <v>17.4</v>
      </c>
      <c r="AM20" s="210">
        <v>16.6</v>
      </c>
      <c r="AN20" s="210">
        <v>15.9</v>
      </c>
      <c r="AO20" s="210">
        <v>15.2</v>
      </c>
      <c r="AP20" s="210">
        <v>14.7</v>
      </c>
      <c r="AQ20" s="210">
        <v>14.2</v>
      </c>
    </row>
    <row r="21" spans="1:43" ht="14.25">
      <c r="A21" s="208">
        <v>30</v>
      </c>
      <c r="B21" s="210">
        <v>223.8</v>
      </c>
      <c r="C21" s="210">
        <v>114</v>
      </c>
      <c r="D21" s="210">
        <v>77.4</v>
      </c>
      <c r="E21" s="210">
        <v>59.1</v>
      </c>
      <c r="F21" s="210">
        <v>48.2</v>
      </c>
      <c r="G21" s="210">
        <v>40.9</v>
      </c>
      <c r="H21" s="210">
        <v>35.7</v>
      </c>
      <c r="I21" s="210">
        <v>31.8</v>
      </c>
      <c r="J21" s="210">
        <v>28.7</v>
      </c>
      <c r="K21" s="210">
        <v>26.3</v>
      </c>
      <c r="L21" s="210">
        <v>24.4</v>
      </c>
      <c r="M21" s="210">
        <v>22.7</v>
      </c>
      <c r="N21" s="210">
        <v>21.3</v>
      </c>
      <c r="O21" s="210">
        <v>20.2</v>
      </c>
      <c r="P21" s="210">
        <v>19.1</v>
      </c>
      <c r="Q21" s="210">
        <v>18.2</v>
      </c>
      <c r="R21" s="210">
        <v>17.5</v>
      </c>
      <c r="S21" s="210">
        <v>16.8</v>
      </c>
      <c r="T21" s="210">
        <v>16.2</v>
      </c>
      <c r="U21" s="210">
        <v>15.6</v>
      </c>
      <c r="W21" s="208">
        <v>30</v>
      </c>
      <c r="X21" s="210">
        <v>206.2</v>
      </c>
      <c r="Y21" s="210">
        <v>105</v>
      </c>
      <c r="Z21" s="210">
        <v>71.3</v>
      </c>
      <c r="AA21" s="210">
        <v>54.5</v>
      </c>
      <c r="AB21" s="210">
        <v>44.4</v>
      </c>
      <c r="AC21" s="210">
        <v>37.6</v>
      </c>
      <c r="AD21" s="210">
        <v>32.8</v>
      </c>
      <c r="AE21" s="210">
        <v>29.3</v>
      </c>
      <c r="AF21" s="210">
        <v>26.5</v>
      </c>
      <c r="AG21" s="210">
        <v>24.2</v>
      </c>
      <c r="AH21" s="210">
        <v>22.4</v>
      </c>
      <c r="AI21" s="210">
        <v>20.9</v>
      </c>
      <c r="AJ21" s="210">
        <v>19.7</v>
      </c>
      <c r="AK21" s="210">
        <v>18.6</v>
      </c>
      <c r="AL21" s="210">
        <v>17.6</v>
      </c>
      <c r="AM21" s="210">
        <v>16.8</v>
      </c>
      <c r="AN21" s="210">
        <v>16.1</v>
      </c>
      <c r="AO21" s="210">
        <v>15.5</v>
      </c>
      <c r="AP21" s="210">
        <v>14.9</v>
      </c>
      <c r="AQ21" s="210">
        <v>14.4</v>
      </c>
    </row>
    <row r="22" spans="1:43" ht="14.25">
      <c r="A22" s="208">
        <v>31</v>
      </c>
      <c r="B22" s="210">
        <v>227</v>
      </c>
      <c r="C22" s="210">
        <v>115.6</v>
      </c>
      <c r="D22" s="210">
        <v>78.5</v>
      </c>
      <c r="E22" s="210">
        <v>59.9</v>
      </c>
      <c r="F22" s="210">
        <v>48.8</v>
      </c>
      <c r="G22" s="210">
        <v>41.4</v>
      </c>
      <c r="H22" s="210">
        <v>36.2</v>
      </c>
      <c r="I22" s="210">
        <v>32.2</v>
      </c>
      <c r="J22" s="210">
        <v>29.1</v>
      </c>
      <c r="K22" s="210">
        <v>26.7</v>
      </c>
      <c r="L22" s="210">
        <v>24.7</v>
      </c>
      <c r="M22" s="210">
        <v>23</v>
      </c>
      <c r="N22" s="210">
        <v>21.6</v>
      </c>
      <c r="O22" s="210">
        <v>20.4</v>
      </c>
      <c r="P22" s="210">
        <v>19.4</v>
      </c>
      <c r="Q22" s="210">
        <v>18.5</v>
      </c>
      <c r="R22" s="210">
        <v>17.7</v>
      </c>
      <c r="S22" s="210">
        <v>17</v>
      </c>
      <c r="T22" s="210">
        <v>16.4</v>
      </c>
      <c r="U22" s="210">
        <v>15.8</v>
      </c>
      <c r="W22" s="208">
        <v>31</v>
      </c>
      <c r="X22" s="210">
        <v>209.1</v>
      </c>
      <c r="Y22" s="210">
        <v>106.5</v>
      </c>
      <c r="Z22" s="210">
        <v>72.3</v>
      </c>
      <c r="AA22" s="210">
        <v>55.2</v>
      </c>
      <c r="AB22" s="210">
        <v>45</v>
      </c>
      <c r="AC22" s="210">
        <v>38.2</v>
      </c>
      <c r="AD22" s="210">
        <v>33.3</v>
      </c>
      <c r="AE22" s="210">
        <v>29.7</v>
      </c>
      <c r="AF22" s="210">
        <v>26.9</v>
      </c>
      <c r="AG22" s="210">
        <v>24.6</v>
      </c>
      <c r="AH22" s="210">
        <v>22.8</v>
      </c>
      <c r="AI22" s="210">
        <v>21.2</v>
      </c>
      <c r="AJ22" s="210">
        <v>19.9</v>
      </c>
      <c r="AK22" s="210">
        <v>18.8</v>
      </c>
      <c r="AL22" s="210">
        <v>17.9</v>
      </c>
      <c r="AM22" s="210">
        <v>17.1</v>
      </c>
      <c r="AN22" s="210">
        <v>16.3</v>
      </c>
      <c r="AO22" s="210">
        <v>15.7</v>
      </c>
      <c r="AP22" s="210">
        <v>15.1</v>
      </c>
      <c r="AQ22" s="210">
        <v>14.6</v>
      </c>
    </row>
    <row r="23" spans="1:43" ht="14.25">
      <c r="A23" s="208">
        <v>32</v>
      </c>
      <c r="B23" s="210">
        <v>230.1</v>
      </c>
      <c r="C23" s="210">
        <v>117.2</v>
      </c>
      <c r="D23" s="210">
        <v>79.6</v>
      </c>
      <c r="E23" s="210">
        <v>60.8</v>
      </c>
      <c r="F23" s="210">
        <v>49.5</v>
      </c>
      <c r="G23" s="210">
        <v>42</v>
      </c>
      <c r="H23" s="210">
        <v>36.7</v>
      </c>
      <c r="I23" s="210">
        <v>32.7</v>
      </c>
      <c r="J23" s="210">
        <v>29.6</v>
      </c>
      <c r="K23" s="210">
        <v>27.1</v>
      </c>
      <c r="L23" s="210">
        <v>25</v>
      </c>
      <c r="M23" s="210">
        <v>23.4</v>
      </c>
      <c r="N23" s="210">
        <v>21.9</v>
      </c>
      <c r="O23" s="210">
        <v>20.7</v>
      </c>
      <c r="P23" s="210">
        <v>19.7</v>
      </c>
      <c r="Q23" s="210">
        <v>18.8</v>
      </c>
      <c r="R23" s="210">
        <v>18</v>
      </c>
      <c r="S23" s="210">
        <v>17.3</v>
      </c>
      <c r="T23" s="210">
        <v>16.6</v>
      </c>
      <c r="U23" s="210">
        <v>16.1</v>
      </c>
      <c r="W23" s="208">
        <v>32</v>
      </c>
      <c r="X23" s="210">
        <v>212</v>
      </c>
      <c r="Y23" s="210">
        <v>108</v>
      </c>
      <c r="Z23" s="210">
        <v>73.3</v>
      </c>
      <c r="AA23" s="210">
        <v>56</v>
      </c>
      <c r="AB23" s="210">
        <v>45.6</v>
      </c>
      <c r="AC23" s="210">
        <v>38.7</v>
      </c>
      <c r="AD23" s="210">
        <v>33.8</v>
      </c>
      <c r="AE23" s="210">
        <v>30.1</v>
      </c>
      <c r="AF23" s="210">
        <v>27.2</v>
      </c>
      <c r="AG23" s="210">
        <v>24.9</v>
      </c>
      <c r="AH23" s="210">
        <v>23.1</v>
      </c>
      <c r="AI23" s="210">
        <v>21.5</v>
      </c>
      <c r="AJ23" s="210">
        <v>20.2</v>
      </c>
      <c r="AK23" s="210">
        <v>19.1</v>
      </c>
      <c r="AL23" s="210">
        <v>18.1</v>
      </c>
      <c r="AM23" s="210">
        <v>17.3</v>
      </c>
      <c r="AN23" s="210">
        <v>16.6</v>
      </c>
      <c r="AO23" s="210">
        <v>15.9</v>
      </c>
      <c r="AP23" s="210">
        <v>15.3</v>
      </c>
      <c r="AQ23" s="210">
        <v>14.8</v>
      </c>
    </row>
    <row r="24" spans="1:43" ht="14.25">
      <c r="A24" s="208">
        <v>33</v>
      </c>
      <c r="B24" s="210">
        <v>233.3</v>
      </c>
      <c r="C24" s="210">
        <v>118.8</v>
      </c>
      <c r="D24" s="210">
        <v>80.7</v>
      </c>
      <c r="E24" s="210">
        <v>61.6</v>
      </c>
      <c r="F24" s="210">
        <v>50.2</v>
      </c>
      <c r="G24" s="210">
        <v>42.6</v>
      </c>
      <c r="H24" s="210">
        <v>37.2</v>
      </c>
      <c r="I24" s="210">
        <v>33.1</v>
      </c>
      <c r="J24" s="210">
        <v>30</v>
      </c>
      <c r="K24" s="210">
        <v>27.5</v>
      </c>
      <c r="L24" s="210">
        <v>25.4</v>
      </c>
      <c r="M24" s="210">
        <v>23.7</v>
      </c>
      <c r="N24" s="210">
        <v>22.3</v>
      </c>
      <c r="O24" s="210">
        <v>21</v>
      </c>
      <c r="P24" s="210">
        <v>20</v>
      </c>
      <c r="Q24" s="210">
        <v>19</v>
      </c>
      <c r="R24" s="210">
        <v>18.2</v>
      </c>
      <c r="S24" s="210">
        <v>17.5</v>
      </c>
      <c r="T24" s="210">
        <v>16.9</v>
      </c>
      <c r="U24" s="210">
        <v>16.3</v>
      </c>
      <c r="W24" s="208">
        <v>33</v>
      </c>
      <c r="X24" s="210">
        <v>215</v>
      </c>
      <c r="Y24" s="210">
        <v>109.5</v>
      </c>
      <c r="Z24" s="210">
        <v>74.4</v>
      </c>
      <c r="AA24" s="210">
        <v>56.8</v>
      </c>
      <c r="AB24" s="210">
        <v>46.3</v>
      </c>
      <c r="AC24" s="210">
        <v>39.3</v>
      </c>
      <c r="AD24" s="210">
        <v>34.3</v>
      </c>
      <c r="AE24" s="210">
        <v>30.5</v>
      </c>
      <c r="AF24" s="210">
        <v>27.6</v>
      </c>
      <c r="AG24" s="210">
        <v>25.3</v>
      </c>
      <c r="AH24" s="210">
        <v>23.4</v>
      </c>
      <c r="AI24" s="210">
        <v>21.8</v>
      </c>
      <c r="AJ24" s="210">
        <v>20.5</v>
      </c>
      <c r="AK24" s="210">
        <v>19.4</v>
      </c>
      <c r="AL24" s="210">
        <v>18.4</v>
      </c>
      <c r="AM24" s="210">
        <v>17.6</v>
      </c>
      <c r="AN24" s="210">
        <v>16.8</v>
      </c>
      <c r="AO24" s="210">
        <v>16.1</v>
      </c>
      <c r="AP24" s="210">
        <v>15.6</v>
      </c>
      <c r="AQ24" s="210">
        <v>15</v>
      </c>
    </row>
    <row r="25" spans="1:43" ht="14.25">
      <c r="A25" s="208">
        <v>34</v>
      </c>
      <c r="B25" s="210">
        <v>236.5</v>
      </c>
      <c r="C25" s="210">
        <v>120.5</v>
      </c>
      <c r="D25" s="210">
        <v>81.8</v>
      </c>
      <c r="E25" s="210">
        <v>62.5</v>
      </c>
      <c r="F25" s="210">
        <v>50.9</v>
      </c>
      <c r="G25" s="210">
        <v>43.2</v>
      </c>
      <c r="H25" s="210">
        <v>37.7</v>
      </c>
      <c r="I25" s="210">
        <v>33.6</v>
      </c>
      <c r="J25" s="210">
        <v>30.4</v>
      </c>
      <c r="K25" s="210">
        <v>27.8</v>
      </c>
      <c r="L25" s="210">
        <v>25.8</v>
      </c>
      <c r="M25" s="210">
        <v>24</v>
      </c>
      <c r="N25" s="210">
        <v>22.6</v>
      </c>
      <c r="O25" s="210">
        <v>21.3</v>
      </c>
      <c r="P25" s="210">
        <v>20.3</v>
      </c>
      <c r="Q25" s="210">
        <v>19.3</v>
      </c>
      <c r="R25" s="210">
        <v>18.5</v>
      </c>
      <c r="S25" s="210">
        <v>17.8</v>
      </c>
      <c r="T25" s="210">
        <v>17.1</v>
      </c>
      <c r="U25" s="210">
        <v>16.5</v>
      </c>
      <c r="W25" s="208">
        <v>34</v>
      </c>
      <c r="X25" s="210">
        <v>218</v>
      </c>
      <c r="Y25" s="210">
        <v>111</v>
      </c>
      <c r="Z25" s="210">
        <v>75.4</v>
      </c>
      <c r="AA25" s="210">
        <v>57.6</v>
      </c>
      <c r="AB25" s="210">
        <v>46.9</v>
      </c>
      <c r="AC25" s="210">
        <v>39.8</v>
      </c>
      <c r="AD25" s="210">
        <v>34.7</v>
      </c>
      <c r="AE25" s="210">
        <v>31</v>
      </c>
      <c r="AF25" s="210">
        <v>28</v>
      </c>
      <c r="AG25" s="210">
        <v>25.7</v>
      </c>
      <c r="AH25" s="210">
        <v>23.7</v>
      </c>
      <c r="AI25" s="210">
        <v>22.2</v>
      </c>
      <c r="AJ25" s="210">
        <v>20.8</v>
      </c>
      <c r="AK25" s="210">
        <v>19.7</v>
      </c>
      <c r="AL25" s="210">
        <v>18.7</v>
      </c>
      <c r="AM25" s="210">
        <v>17.8</v>
      </c>
      <c r="AN25" s="210">
        <v>17</v>
      </c>
      <c r="AO25" s="210">
        <v>16.4</v>
      </c>
      <c r="AP25" s="210">
        <v>15.8</v>
      </c>
      <c r="AQ25" s="210">
        <v>15.3</v>
      </c>
    </row>
    <row r="26" spans="1:43" ht="14.25">
      <c r="A26" s="208">
        <v>35</v>
      </c>
      <c r="B26" s="210">
        <v>239.7</v>
      </c>
      <c r="C26" s="210">
        <v>122.1</v>
      </c>
      <c r="D26" s="210">
        <v>82.9</v>
      </c>
      <c r="E26" s="210">
        <v>63.3</v>
      </c>
      <c r="F26" s="210">
        <v>51.6</v>
      </c>
      <c r="G26" s="210">
        <v>43.8</v>
      </c>
      <c r="H26" s="210">
        <v>38.2</v>
      </c>
      <c r="I26" s="210">
        <v>34</v>
      </c>
      <c r="J26" s="210">
        <v>30.8</v>
      </c>
      <c r="K26" s="210">
        <v>28.2</v>
      </c>
      <c r="L26" s="210">
        <v>26.1</v>
      </c>
      <c r="M26" s="210">
        <v>24.4</v>
      </c>
      <c r="N26" s="210">
        <v>22.9</v>
      </c>
      <c r="O26" s="210">
        <v>21.6</v>
      </c>
      <c r="P26" s="210">
        <v>20.5</v>
      </c>
      <c r="Q26" s="210">
        <v>19.6</v>
      </c>
      <c r="R26" s="210">
        <v>18.8</v>
      </c>
      <c r="S26" s="210">
        <v>18</v>
      </c>
      <c r="T26" s="210">
        <v>17.4</v>
      </c>
      <c r="U26" s="210">
        <v>16.8</v>
      </c>
      <c r="W26" s="208">
        <v>35</v>
      </c>
      <c r="X26" s="210">
        <v>221</v>
      </c>
      <c r="Y26" s="210">
        <v>112.6</v>
      </c>
      <c r="Z26" s="210">
        <v>76.5</v>
      </c>
      <c r="AA26" s="210">
        <v>58.4</v>
      </c>
      <c r="AB26" s="210">
        <v>47.6</v>
      </c>
      <c r="AC26" s="210">
        <v>40.4</v>
      </c>
      <c r="AD26" s="210">
        <v>35.2</v>
      </c>
      <c r="AE26" s="210">
        <v>31.4</v>
      </c>
      <c r="AF26" s="210">
        <v>28.4</v>
      </c>
      <c r="AG26" s="210">
        <v>26</v>
      </c>
      <c r="AH26" s="210">
        <v>24.1</v>
      </c>
      <c r="AI26" s="210">
        <v>22.5</v>
      </c>
      <c r="AJ26" s="210">
        <v>21.1</v>
      </c>
      <c r="AK26" s="210">
        <v>19.9</v>
      </c>
      <c r="AL26" s="210">
        <v>18.9</v>
      </c>
      <c r="AM26" s="210">
        <v>18.1</v>
      </c>
      <c r="AN26" s="210">
        <v>17.3</v>
      </c>
      <c r="AO26" s="210">
        <v>16.6</v>
      </c>
      <c r="AP26" s="210">
        <v>16</v>
      </c>
      <c r="AQ26" s="210">
        <v>15.5</v>
      </c>
    </row>
    <row r="27" spans="1:43" ht="14.25">
      <c r="A27" s="208">
        <v>36</v>
      </c>
      <c r="B27" s="210">
        <v>243</v>
      </c>
      <c r="C27" s="210">
        <v>123.8</v>
      </c>
      <c r="D27" s="210">
        <v>84.1</v>
      </c>
      <c r="E27" s="210">
        <v>64.2</v>
      </c>
      <c r="F27" s="210">
        <v>52.3</v>
      </c>
      <c r="G27" s="210">
        <v>44.4</v>
      </c>
      <c r="H27" s="210">
        <v>38.8</v>
      </c>
      <c r="I27" s="210">
        <v>34.5</v>
      </c>
      <c r="J27" s="210">
        <v>31.2</v>
      </c>
      <c r="K27" s="210">
        <v>28.6</v>
      </c>
      <c r="L27" s="210">
        <v>26.5</v>
      </c>
      <c r="M27" s="210">
        <v>24.7</v>
      </c>
      <c r="N27" s="210">
        <v>23.2</v>
      </c>
      <c r="O27" s="210">
        <v>21.9</v>
      </c>
      <c r="P27" s="210">
        <v>20.8</v>
      </c>
      <c r="Q27" s="210">
        <v>19.9</v>
      </c>
      <c r="R27" s="210">
        <v>19</v>
      </c>
      <c r="S27" s="210">
        <v>18.3</v>
      </c>
      <c r="T27" s="210">
        <v>17.6</v>
      </c>
      <c r="U27" s="210">
        <v>17</v>
      </c>
      <c r="W27" s="208">
        <v>36</v>
      </c>
      <c r="X27" s="210">
        <v>224.1</v>
      </c>
      <c r="Y27" s="210">
        <v>114.2</v>
      </c>
      <c r="Z27" s="210">
        <v>77.5</v>
      </c>
      <c r="AA27" s="210">
        <v>59.2</v>
      </c>
      <c r="AB27" s="210">
        <v>48.2</v>
      </c>
      <c r="AC27" s="210">
        <v>40.9</v>
      </c>
      <c r="AD27" s="210">
        <v>35.7</v>
      </c>
      <c r="AE27" s="210">
        <v>31.8</v>
      </c>
      <c r="AF27" s="210">
        <v>28.8</v>
      </c>
      <c r="AG27" s="210">
        <v>26.4</v>
      </c>
      <c r="AH27" s="210">
        <v>24.4</v>
      </c>
      <c r="AI27" s="210">
        <v>22.8</v>
      </c>
      <c r="AJ27" s="210">
        <v>21.4</v>
      </c>
      <c r="AK27" s="210">
        <v>20.2</v>
      </c>
      <c r="AL27" s="210">
        <v>19.2</v>
      </c>
      <c r="AM27" s="210">
        <v>18.3</v>
      </c>
      <c r="AN27" s="210">
        <v>17.6</v>
      </c>
      <c r="AO27" s="210">
        <v>16.9</v>
      </c>
      <c r="AP27" s="210">
        <v>16.3</v>
      </c>
      <c r="AQ27" s="210">
        <v>15.7</v>
      </c>
    </row>
    <row r="28" spans="1:43" ht="14.25">
      <c r="A28" s="208">
        <v>37</v>
      </c>
      <c r="B28" s="210">
        <v>246.3</v>
      </c>
      <c r="C28" s="210">
        <v>125.5</v>
      </c>
      <c r="D28" s="210">
        <v>85.2</v>
      </c>
      <c r="E28" s="210">
        <v>65.1</v>
      </c>
      <c r="F28" s="210">
        <v>53</v>
      </c>
      <c r="G28" s="210">
        <v>45</v>
      </c>
      <c r="H28" s="210">
        <v>39.3</v>
      </c>
      <c r="I28" s="210">
        <v>35</v>
      </c>
      <c r="J28" s="210">
        <v>31.7</v>
      </c>
      <c r="K28" s="210">
        <v>29</v>
      </c>
      <c r="L28" s="210">
        <v>26.9</v>
      </c>
      <c r="M28" s="210">
        <v>25.1</v>
      </c>
      <c r="N28" s="210">
        <v>23.5</v>
      </c>
      <c r="O28" s="210">
        <v>22.3</v>
      </c>
      <c r="P28" s="210">
        <v>21.1</v>
      </c>
      <c r="Q28" s="210">
        <v>20.2</v>
      </c>
      <c r="R28" s="210">
        <v>19.3</v>
      </c>
      <c r="S28" s="210">
        <v>18.6</v>
      </c>
      <c r="T28" s="210">
        <v>17.9</v>
      </c>
      <c r="U28" s="210">
        <v>17.3</v>
      </c>
      <c r="W28" s="208">
        <v>37</v>
      </c>
      <c r="X28" s="210">
        <v>227.2</v>
      </c>
      <c r="Y28" s="210">
        <v>115.7</v>
      </c>
      <c r="Z28" s="210">
        <v>78.6</v>
      </c>
      <c r="AA28" s="210">
        <v>60</v>
      </c>
      <c r="AB28" s="210">
        <v>48.9</v>
      </c>
      <c r="AC28" s="210">
        <v>41.5</v>
      </c>
      <c r="AD28" s="210">
        <v>36.2</v>
      </c>
      <c r="AE28" s="210">
        <v>32.3</v>
      </c>
      <c r="AF28" s="210">
        <v>29.2</v>
      </c>
      <c r="AG28" s="210">
        <v>26.8</v>
      </c>
      <c r="AH28" s="210">
        <v>24.8</v>
      </c>
      <c r="AI28" s="210">
        <v>23.1</v>
      </c>
      <c r="AJ28" s="210">
        <v>21.7</v>
      </c>
      <c r="AK28" s="210">
        <v>20.5</v>
      </c>
      <c r="AL28" s="210">
        <v>19.5</v>
      </c>
      <c r="AM28" s="210">
        <v>18.6</v>
      </c>
      <c r="AN28" s="210">
        <v>17.8</v>
      </c>
      <c r="AO28" s="210">
        <v>17.1</v>
      </c>
      <c r="AP28" s="210">
        <v>16.5</v>
      </c>
      <c r="AQ28" s="210">
        <v>15.9</v>
      </c>
    </row>
    <row r="29" spans="1:43" ht="14.25">
      <c r="A29" s="208">
        <v>38</v>
      </c>
      <c r="B29" s="210">
        <v>249.7</v>
      </c>
      <c r="C29" s="210">
        <v>127.2</v>
      </c>
      <c r="D29" s="210">
        <v>86.4</v>
      </c>
      <c r="E29" s="210">
        <v>66</v>
      </c>
      <c r="F29" s="210">
        <v>53.8</v>
      </c>
      <c r="G29" s="210">
        <v>45.6</v>
      </c>
      <c r="H29" s="210">
        <v>39.8</v>
      </c>
      <c r="I29" s="210">
        <v>35.5</v>
      </c>
      <c r="J29" s="210">
        <v>32.1</v>
      </c>
      <c r="K29" s="210">
        <v>29.4</v>
      </c>
      <c r="L29" s="210">
        <v>27.2</v>
      </c>
      <c r="M29" s="210">
        <v>25.4</v>
      </c>
      <c r="N29" s="210">
        <v>23.9</v>
      </c>
      <c r="O29" s="210">
        <v>22.6</v>
      </c>
      <c r="P29" s="210">
        <v>21.4</v>
      </c>
      <c r="Q29" s="210">
        <v>20.5</v>
      </c>
      <c r="R29" s="210">
        <v>19.6</v>
      </c>
      <c r="S29" s="210">
        <v>18.8</v>
      </c>
      <c r="T29" s="210">
        <v>18.2</v>
      </c>
      <c r="U29" s="210">
        <v>17.5</v>
      </c>
      <c r="W29" s="208">
        <v>38</v>
      </c>
      <c r="X29" s="210">
        <v>230.4</v>
      </c>
      <c r="Y29" s="210">
        <v>117.3</v>
      </c>
      <c r="Z29" s="210">
        <v>79.7</v>
      </c>
      <c r="AA29" s="210">
        <v>60.9</v>
      </c>
      <c r="AB29" s="210">
        <v>49.6</v>
      </c>
      <c r="AC29" s="210">
        <v>42.1</v>
      </c>
      <c r="AD29" s="210">
        <v>36.8</v>
      </c>
      <c r="AE29" s="210">
        <v>32.7</v>
      </c>
      <c r="AF29" s="210">
        <v>29.6</v>
      </c>
      <c r="AG29" s="210">
        <v>27.2</v>
      </c>
      <c r="AH29" s="210">
        <v>25.1</v>
      </c>
      <c r="AI29" s="210">
        <v>23.4</v>
      </c>
      <c r="AJ29" s="210">
        <v>22</v>
      </c>
      <c r="AK29" s="210">
        <v>20.8</v>
      </c>
      <c r="AL29" s="210">
        <v>19.8</v>
      </c>
      <c r="AM29" s="210">
        <v>18.9</v>
      </c>
      <c r="AN29" s="210">
        <v>18.1</v>
      </c>
      <c r="AO29" s="210">
        <v>17.4</v>
      </c>
      <c r="AP29" s="210">
        <v>16.7</v>
      </c>
      <c r="AQ29" s="210">
        <v>16.2</v>
      </c>
    </row>
    <row r="30" spans="1:43" ht="14.25">
      <c r="A30" s="208">
        <v>39</v>
      </c>
      <c r="B30" s="210">
        <v>253.1</v>
      </c>
      <c r="C30" s="210">
        <v>128.9</v>
      </c>
      <c r="D30" s="210">
        <v>87.6</v>
      </c>
      <c r="E30" s="210">
        <v>66.9</v>
      </c>
      <c r="F30" s="210">
        <v>54.5</v>
      </c>
      <c r="G30" s="210">
        <v>46.3</v>
      </c>
      <c r="H30" s="210">
        <v>40.4</v>
      </c>
      <c r="I30" s="210">
        <v>36</v>
      </c>
      <c r="J30" s="210">
        <v>32.6</v>
      </c>
      <c r="K30" s="210">
        <v>29.8</v>
      </c>
      <c r="L30" s="210">
        <v>27.6</v>
      </c>
      <c r="M30" s="210">
        <v>25.8</v>
      </c>
      <c r="N30" s="210">
        <v>24.2</v>
      </c>
      <c r="O30" s="210">
        <v>22.9</v>
      </c>
      <c r="P30" s="210">
        <v>21.8</v>
      </c>
      <c r="Q30" s="210">
        <v>20.8</v>
      </c>
      <c r="R30" s="210">
        <v>19.9</v>
      </c>
      <c r="S30" s="210">
        <v>19.1</v>
      </c>
      <c r="T30" s="210">
        <v>18.4</v>
      </c>
      <c r="U30" s="210">
        <v>17.8</v>
      </c>
      <c r="W30" s="208">
        <v>39</v>
      </c>
      <c r="X30" s="210">
        <v>233.6</v>
      </c>
      <c r="Y30" s="210">
        <v>119</v>
      </c>
      <c r="Z30" s="210">
        <v>80.8</v>
      </c>
      <c r="AA30" s="210">
        <v>61.7</v>
      </c>
      <c r="AB30" s="210">
        <v>50.3</v>
      </c>
      <c r="AC30" s="210">
        <v>42.7</v>
      </c>
      <c r="AD30" s="210">
        <v>37.3</v>
      </c>
      <c r="AE30" s="210">
        <v>33.2</v>
      </c>
      <c r="AF30" s="210">
        <v>30.1</v>
      </c>
      <c r="AG30" s="210">
        <v>27.5</v>
      </c>
      <c r="AH30" s="210">
        <v>25.5</v>
      </c>
      <c r="AI30" s="210">
        <v>23.8</v>
      </c>
      <c r="AJ30" s="210">
        <v>22.4</v>
      </c>
      <c r="AK30" s="210">
        <v>21.1</v>
      </c>
      <c r="AL30" s="210">
        <v>20.1</v>
      </c>
      <c r="AM30" s="210">
        <v>19.2</v>
      </c>
      <c r="AN30" s="210">
        <v>18.3</v>
      </c>
      <c r="AO30" s="210">
        <v>17.6</v>
      </c>
      <c r="AP30" s="210">
        <v>17</v>
      </c>
      <c r="AQ30" s="210">
        <v>16.4</v>
      </c>
    </row>
    <row r="31" spans="1:43" ht="14.25">
      <c r="A31" s="208">
        <v>40</v>
      </c>
      <c r="B31" s="210">
        <v>256.5</v>
      </c>
      <c r="C31" s="210">
        <v>130.7</v>
      </c>
      <c r="D31" s="210">
        <v>88.8</v>
      </c>
      <c r="E31" s="210">
        <v>67.8</v>
      </c>
      <c r="F31" s="210">
        <v>55.3</v>
      </c>
      <c r="G31" s="210">
        <v>46.9</v>
      </c>
      <c r="H31" s="210">
        <v>41</v>
      </c>
      <c r="I31" s="210">
        <v>36.5</v>
      </c>
      <c r="J31" s="210">
        <v>33</v>
      </c>
      <c r="K31" s="210">
        <v>30.3</v>
      </c>
      <c r="L31" s="210">
        <v>28</v>
      </c>
      <c r="M31" s="210">
        <v>26.1</v>
      </c>
      <c r="N31" s="210">
        <v>24.6</v>
      </c>
      <c r="O31" s="210">
        <v>23.2</v>
      </c>
      <c r="P31" s="210">
        <v>22.1</v>
      </c>
      <c r="Q31" s="210">
        <v>21.1</v>
      </c>
      <c r="R31" s="210">
        <v>20.2</v>
      </c>
      <c r="S31" s="210">
        <v>19.4</v>
      </c>
      <c r="T31" s="210">
        <v>18.7</v>
      </c>
      <c r="U31" s="210">
        <v>18.1</v>
      </c>
      <c r="W31" s="208">
        <v>40</v>
      </c>
      <c r="X31" s="210">
        <v>236.8</v>
      </c>
      <c r="Y31" s="210">
        <v>120.6</v>
      </c>
      <c r="Z31" s="210">
        <v>81.9</v>
      </c>
      <c r="AA31" s="210">
        <v>62.6</v>
      </c>
      <c r="AB31" s="210">
        <v>51</v>
      </c>
      <c r="AC31" s="210">
        <v>43.3</v>
      </c>
      <c r="AD31" s="210">
        <v>37.8</v>
      </c>
      <c r="AE31" s="210">
        <v>33.7</v>
      </c>
      <c r="AF31" s="210">
        <v>30.5</v>
      </c>
      <c r="AG31" s="210">
        <v>27.9</v>
      </c>
      <c r="AH31" s="210">
        <v>25.9</v>
      </c>
      <c r="AI31" s="210">
        <v>24.1</v>
      </c>
      <c r="AJ31" s="210">
        <v>22.7</v>
      </c>
      <c r="AK31" s="210">
        <v>21.4</v>
      </c>
      <c r="AL31" s="210">
        <v>20.4</v>
      </c>
      <c r="AM31" s="210">
        <v>19.4</v>
      </c>
      <c r="AN31" s="210">
        <v>18.6</v>
      </c>
      <c r="AO31" s="210">
        <v>17.9</v>
      </c>
      <c r="AP31" s="210">
        <v>17.3</v>
      </c>
      <c r="AQ31" s="210">
        <v>16.7</v>
      </c>
    </row>
    <row r="32" spans="1:43" ht="14.25">
      <c r="A32" s="208">
        <v>41</v>
      </c>
      <c r="B32" s="210">
        <v>260</v>
      </c>
      <c r="C32" s="210">
        <v>132.5</v>
      </c>
      <c r="D32" s="210">
        <v>90</v>
      </c>
      <c r="E32" s="210">
        <v>68.8</v>
      </c>
      <c r="F32" s="210">
        <v>56</v>
      </c>
      <c r="G32" s="210">
        <v>47.6</v>
      </c>
      <c r="H32" s="210">
        <v>41.5</v>
      </c>
      <c r="I32" s="210">
        <v>37</v>
      </c>
      <c r="J32" s="210">
        <v>33.5</v>
      </c>
      <c r="K32" s="210">
        <v>30.7</v>
      </c>
      <c r="L32" s="210">
        <v>28.4</v>
      </c>
      <c r="M32" s="210">
        <v>26.5</v>
      </c>
      <c r="N32" s="210">
        <v>24.9</v>
      </c>
      <c r="O32" s="210">
        <v>23.6</v>
      </c>
      <c r="P32" s="210">
        <v>22.4</v>
      </c>
      <c r="Q32" s="210">
        <v>21.4</v>
      </c>
      <c r="R32" s="210">
        <v>20.5</v>
      </c>
      <c r="S32" s="210">
        <v>19.7</v>
      </c>
      <c r="T32" s="210">
        <v>19</v>
      </c>
      <c r="U32" s="210">
        <v>18.4</v>
      </c>
      <c r="W32" s="208">
        <v>41</v>
      </c>
      <c r="X32" s="210">
        <v>240.1</v>
      </c>
      <c r="Y32" s="210">
        <v>122.3</v>
      </c>
      <c r="Z32" s="210">
        <v>83.1</v>
      </c>
      <c r="AA32" s="210">
        <v>63.5</v>
      </c>
      <c r="AB32" s="210">
        <v>51.7</v>
      </c>
      <c r="AC32" s="210">
        <v>43.9</v>
      </c>
      <c r="AD32" s="210">
        <v>38.3</v>
      </c>
      <c r="AE32" s="210">
        <v>34.2</v>
      </c>
      <c r="AF32" s="210">
        <v>30.9</v>
      </c>
      <c r="AG32" s="210">
        <v>28.3</v>
      </c>
      <c r="AH32" s="210">
        <v>26.2</v>
      </c>
      <c r="AI32" s="210">
        <v>24.5</v>
      </c>
      <c r="AJ32" s="210">
        <v>23</v>
      </c>
      <c r="AK32" s="210">
        <v>21.8</v>
      </c>
      <c r="AL32" s="210">
        <v>20.7</v>
      </c>
      <c r="AM32" s="210">
        <v>19.7</v>
      </c>
      <c r="AN32" s="210">
        <v>18.9</v>
      </c>
      <c r="AO32" s="210">
        <v>18.2</v>
      </c>
      <c r="AP32" s="210">
        <v>17.5</v>
      </c>
      <c r="AQ32" s="210">
        <v>17</v>
      </c>
    </row>
    <row r="33" spans="1:43" ht="14.25">
      <c r="A33" s="208">
        <v>42</v>
      </c>
      <c r="B33" s="210">
        <v>263.5</v>
      </c>
      <c r="C33" s="210">
        <v>134.3</v>
      </c>
      <c r="D33" s="210">
        <v>91.2</v>
      </c>
      <c r="E33" s="210">
        <v>69.7</v>
      </c>
      <c r="F33" s="210">
        <v>56.8</v>
      </c>
      <c r="G33" s="210">
        <v>48.2</v>
      </c>
      <c r="H33" s="210">
        <v>42.1</v>
      </c>
      <c r="I33" s="210">
        <v>37.5</v>
      </c>
      <c r="J33" s="210">
        <v>34</v>
      </c>
      <c r="K33" s="210">
        <v>31.1</v>
      </c>
      <c r="L33" s="210">
        <v>28.8</v>
      </c>
      <c r="M33" s="210">
        <v>26.9</v>
      </c>
      <c r="N33" s="210">
        <v>25.3</v>
      </c>
      <c r="O33" s="210">
        <v>23.9</v>
      </c>
      <c r="P33" s="210">
        <v>22.7</v>
      </c>
      <c r="Q33" s="210">
        <v>21.7</v>
      </c>
      <c r="R33" s="210">
        <v>20.8</v>
      </c>
      <c r="S33" s="210">
        <v>20</v>
      </c>
      <c r="T33" s="210">
        <v>19.3</v>
      </c>
      <c r="U33" s="210">
        <v>18.7</v>
      </c>
      <c r="W33" s="208">
        <v>42</v>
      </c>
      <c r="X33" s="210">
        <v>243.4</v>
      </c>
      <c r="Y33" s="210">
        <v>124</v>
      </c>
      <c r="Z33" s="210">
        <v>84.2</v>
      </c>
      <c r="AA33" s="210">
        <v>64.4</v>
      </c>
      <c r="AB33" s="210">
        <v>52.5</v>
      </c>
      <c r="AC33" s="210">
        <v>44.5</v>
      </c>
      <c r="AD33" s="210">
        <v>38.9</v>
      </c>
      <c r="AE33" s="210">
        <v>34.7</v>
      </c>
      <c r="AF33" s="210">
        <v>31.4</v>
      </c>
      <c r="AG33" s="210">
        <v>28.8</v>
      </c>
      <c r="AH33" s="210">
        <v>26.6</v>
      </c>
      <c r="AI33" s="210">
        <v>24.8</v>
      </c>
      <c r="AJ33" s="210">
        <v>23.4</v>
      </c>
      <c r="AK33" s="210">
        <v>22.1</v>
      </c>
      <c r="AL33" s="210">
        <v>21</v>
      </c>
      <c r="AM33" s="210">
        <v>20</v>
      </c>
      <c r="AN33" s="210">
        <v>19.2</v>
      </c>
      <c r="AO33" s="210">
        <v>18.5</v>
      </c>
      <c r="AP33" s="210">
        <v>17.8</v>
      </c>
      <c r="AQ33" s="210">
        <v>17.2</v>
      </c>
    </row>
    <row r="34" spans="1:43" ht="14.25">
      <c r="A34" s="208">
        <v>43</v>
      </c>
      <c r="B34" s="210">
        <v>267.1</v>
      </c>
      <c r="C34" s="210">
        <v>136.1</v>
      </c>
      <c r="D34" s="210">
        <v>92.5</v>
      </c>
      <c r="E34" s="210">
        <v>70.6</v>
      </c>
      <c r="F34" s="210">
        <v>57.6</v>
      </c>
      <c r="G34" s="210">
        <v>48.9</v>
      </c>
      <c r="H34" s="210">
        <v>42.7</v>
      </c>
      <c r="I34" s="210">
        <v>38</v>
      </c>
      <c r="J34" s="210">
        <v>34.4</v>
      </c>
      <c r="K34" s="210">
        <v>31.6</v>
      </c>
      <c r="L34" s="210">
        <v>29.2</v>
      </c>
      <c r="M34" s="210">
        <v>27.3</v>
      </c>
      <c r="N34" s="210">
        <v>25.7</v>
      </c>
      <c r="O34" s="210">
        <v>24.3</v>
      </c>
      <c r="P34" s="210">
        <v>23.1</v>
      </c>
      <c r="Q34" s="210">
        <v>22</v>
      </c>
      <c r="R34" s="210">
        <v>21.1</v>
      </c>
      <c r="S34" s="210">
        <v>20.3</v>
      </c>
      <c r="T34" s="210">
        <v>19.6</v>
      </c>
      <c r="U34" s="210">
        <v>19</v>
      </c>
      <c r="W34" s="208">
        <v>43</v>
      </c>
      <c r="X34" s="210">
        <v>246.8</v>
      </c>
      <c r="Y34" s="210">
        <v>125.7</v>
      </c>
      <c r="Z34" s="210">
        <v>85.4</v>
      </c>
      <c r="AA34" s="210">
        <v>65.3</v>
      </c>
      <c r="AB34" s="210">
        <v>53.2</v>
      </c>
      <c r="AC34" s="210">
        <v>45.2</v>
      </c>
      <c r="AD34" s="210">
        <v>39.4</v>
      </c>
      <c r="AE34" s="210">
        <v>35.1</v>
      </c>
      <c r="AF34" s="210">
        <v>31.8</v>
      </c>
      <c r="AG34" s="210">
        <v>29.2</v>
      </c>
      <c r="AH34" s="210">
        <v>27</v>
      </c>
      <c r="AI34" s="210">
        <v>25.2</v>
      </c>
      <c r="AJ34" s="210">
        <v>23.7</v>
      </c>
      <c r="AK34" s="210">
        <v>22.4</v>
      </c>
      <c r="AL34" s="210">
        <v>21.3</v>
      </c>
      <c r="AM34" s="210">
        <v>20.3</v>
      </c>
      <c r="AN34" s="210">
        <v>19.5</v>
      </c>
      <c r="AO34" s="210">
        <v>18.8</v>
      </c>
      <c r="AP34" s="210">
        <v>18.1</v>
      </c>
      <c r="AQ34" s="210">
        <v>17.5</v>
      </c>
    </row>
    <row r="35" spans="1:43" ht="14.25">
      <c r="A35" s="208">
        <v>44</v>
      </c>
      <c r="B35" s="210">
        <v>270.7</v>
      </c>
      <c r="C35" s="210">
        <v>137.9</v>
      </c>
      <c r="D35" s="210">
        <v>93.7</v>
      </c>
      <c r="E35" s="210">
        <v>71.6</v>
      </c>
      <c r="F35" s="210">
        <v>58.4</v>
      </c>
      <c r="G35" s="210">
        <v>49.6</v>
      </c>
      <c r="H35" s="210">
        <v>43.3</v>
      </c>
      <c r="I35" s="210">
        <v>38.6</v>
      </c>
      <c r="J35" s="210">
        <v>34.9</v>
      </c>
      <c r="K35" s="210">
        <v>32</v>
      </c>
      <c r="L35" s="210">
        <v>29.7</v>
      </c>
      <c r="M35" s="210">
        <v>27.7</v>
      </c>
      <c r="N35" s="210">
        <v>26</v>
      </c>
      <c r="O35" s="210">
        <v>24.6</v>
      </c>
      <c r="P35" s="210">
        <v>23.4</v>
      </c>
      <c r="Q35" s="210">
        <v>22.4</v>
      </c>
      <c r="R35" s="210">
        <v>21.4</v>
      </c>
      <c r="S35" s="210">
        <v>20.6</v>
      </c>
      <c r="T35" s="210">
        <v>19.9</v>
      </c>
      <c r="U35" s="210">
        <v>19.3</v>
      </c>
      <c r="W35" s="208">
        <v>44</v>
      </c>
      <c r="X35" s="210">
        <v>250.2</v>
      </c>
      <c r="Y35" s="210">
        <v>127.5</v>
      </c>
      <c r="Z35" s="210">
        <v>86.6</v>
      </c>
      <c r="AA35" s="210">
        <v>66.2</v>
      </c>
      <c r="AB35" s="210">
        <v>53.9</v>
      </c>
      <c r="AC35" s="210">
        <v>45.8</v>
      </c>
      <c r="AD35" s="210">
        <v>40</v>
      </c>
      <c r="AE35" s="210">
        <v>35.6</v>
      </c>
      <c r="AF35" s="210">
        <v>32.3</v>
      </c>
      <c r="AG35" s="210">
        <v>29.6</v>
      </c>
      <c r="AH35" s="210">
        <v>27.4</v>
      </c>
      <c r="AI35" s="210">
        <v>25.6</v>
      </c>
      <c r="AJ35" s="210">
        <v>24.1</v>
      </c>
      <c r="AK35" s="210">
        <v>22.8</v>
      </c>
      <c r="AL35" s="210">
        <v>21.6</v>
      </c>
      <c r="AM35" s="210">
        <v>20.7</v>
      </c>
      <c r="AN35" s="210">
        <v>19.8</v>
      </c>
      <c r="AO35" s="210">
        <v>19.1</v>
      </c>
      <c r="AP35" s="210">
        <v>18.4</v>
      </c>
      <c r="AQ35" s="210">
        <v>17.8</v>
      </c>
    </row>
    <row r="36" spans="1:43" ht="14.25">
      <c r="A36" s="208">
        <v>45</v>
      </c>
      <c r="B36" s="210">
        <v>274.3</v>
      </c>
      <c r="C36" s="210">
        <v>139.8</v>
      </c>
      <c r="D36" s="210">
        <v>95</v>
      </c>
      <c r="E36" s="210">
        <v>72.6</v>
      </c>
      <c r="F36" s="210">
        <v>59.2</v>
      </c>
      <c r="G36" s="210">
        <v>50.2</v>
      </c>
      <c r="H36" s="210">
        <v>43.9</v>
      </c>
      <c r="I36" s="210">
        <v>39.1</v>
      </c>
      <c r="J36" s="210">
        <v>35.4</v>
      </c>
      <c r="K36" s="210">
        <v>32.5</v>
      </c>
      <c r="L36" s="210">
        <v>30.1</v>
      </c>
      <c r="M36" s="210">
        <v>28.1</v>
      </c>
      <c r="N36" s="210">
        <v>26.4</v>
      </c>
      <c r="O36" s="210">
        <v>25</v>
      </c>
      <c r="P36" s="210">
        <v>23.8</v>
      </c>
      <c r="Q36" s="210">
        <v>22.7</v>
      </c>
      <c r="R36" s="210">
        <v>21.8</v>
      </c>
      <c r="S36" s="210">
        <v>21</v>
      </c>
      <c r="T36" s="210">
        <v>20.2</v>
      </c>
      <c r="U36" s="210">
        <v>19.6</v>
      </c>
      <c r="W36" s="208">
        <v>45</v>
      </c>
      <c r="X36" s="210">
        <v>253.6</v>
      </c>
      <c r="Y36" s="210">
        <v>129.2</v>
      </c>
      <c r="Z36" s="210">
        <v>87.8</v>
      </c>
      <c r="AA36" s="210">
        <v>67.1</v>
      </c>
      <c r="AB36" s="210">
        <v>54.7</v>
      </c>
      <c r="AC36" s="210">
        <v>46.4</v>
      </c>
      <c r="AD36" s="210">
        <v>40.6</v>
      </c>
      <c r="AE36" s="210">
        <v>36.2</v>
      </c>
      <c r="AF36" s="210">
        <v>32.8</v>
      </c>
      <c r="AG36" s="210">
        <v>30</v>
      </c>
      <c r="AH36" s="210">
        <v>27.8</v>
      </c>
      <c r="AI36" s="210">
        <v>26</v>
      </c>
      <c r="AJ36" s="210">
        <v>24.4</v>
      </c>
      <c r="AK36" s="210">
        <v>23.1</v>
      </c>
      <c r="AL36" s="210">
        <v>22</v>
      </c>
      <c r="AM36" s="210">
        <v>21</v>
      </c>
      <c r="AN36" s="210">
        <v>20.1</v>
      </c>
      <c r="AO36" s="210">
        <v>19.4</v>
      </c>
      <c r="AP36" s="210">
        <v>18.7</v>
      </c>
      <c r="AQ36" s="210">
        <v>18.1</v>
      </c>
    </row>
    <row r="37" spans="1:43" ht="14.25">
      <c r="A37" s="208">
        <v>46</v>
      </c>
      <c r="B37" s="210">
        <v>278</v>
      </c>
      <c r="C37" s="210">
        <v>141.7</v>
      </c>
      <c r="D37" s="210">
        <v>96.3</v>
      </c>
      <c r="E37" s="210">
        <v>73.6</v>
      </c>
      <c r="F37" s="210">
        <v>60</v>
      </c>
      <c r="G37" s="210">
        <v>50.9</v>
      </c>
      <c r="H37" s="210">
        <v>44.5</v>
      </c>
      <c r="I37" s="210">
        <v>39.7</v>
      </c>
      <c r="J37" s="210">
        <v>35.9</v>
      </c>
      <c r="K37" s="210">
        <v>33</v>
      </c>
      <c r="L37" s="210">
        <v>30.5</v>
      </c>
      <c r="M37" s="210">
        <v>28.5</v>
      </c>
      <c r="N37" s="210">
        <v>26.8</v>
      </c>
      <c r="O37" s="210">
        <v>25.4</v>
      </c>
      <c r="P37" s="210">
        <v>24.2</v>
      </c>
      <c r="Q37" s="210">
        <v>23.1</v>
      </c>
      <c r="R37" s="210">
        <v>22.1</v>
      </c>
      <c r="S37" s="210">
        <v>21.3</v>
      </c>
      <c r="T37" s="210">
        <v>20.6</v>
      </c>
      <c r="U37" s="210">
        <v>19.9</v>
      </c>
      <c r="W37" s="208">
        <v>46</v>
      </c>
      <c r="X37" s="210">
        <v>257.1</v>
      </c>
      <c r="Y37" s="210">
        <v>131</v>
      </c>
      <c r="Z37" s="210">
        <v>89</v>
      </c>
      <c r="AA37" s="210">
        <v>68</v>
      </c>
      <c r="AB37" s="210">
        <v>55.5</v>
      </c>
      <c r="AC37" s="210">
        <v>47.1</v>
      </c>
      <c r="AD37" s="210">
        <v>41.1</v>
      </c>
      <c r="AE37" s="210">
        <v>36.7</v>
      </c>
      <c r="AF37" s="210">
        <v>33.2</v>
      </c>
      <c r="AG37" s="210">
        <v>30.5</v>
      </c>
      <c r="AH37" s="210">
        <v>28.2</v>
      </c>
      <c r="AI37" s="210">
        <v>26.4</v>
      </c>
      <c r="AJ37" s="210">
        <v>24.8</v>
      </c>
      <c r="AK37" s="210">
        <v>23.5</v>
      </c>
      <c r="AL37" s="210">
        <v>22.3</v>
      </c>
      <c r="AM37" s="210">
        <v>21.3</v>
      </c>
      <c r="AN37" s="210">
        <v>20.5</v>
      </c>
      <c r="AO37" s="210">
        <v>19.7</v>
      </c>
      <c r="AP37" s="210">
        <v>19</v>
      </c>
      <c r="AQ37" s="210">
        <v>18.4</v>
      </c>
    </row>
    <row r="38" spans="1:43" ht="14.25">
      <c r="A38" s="208">
        <v>47</v>
      </c>
      <c r="B38" s="210">
        <v>281.7</v>
      </c>
      <c r="C38" s="210">
        <v>143.6</v>
      </c>
      <c r="D38" s="210">
        <v>97.6</v>
      </c>
      <c r="E38" s="210">
        <v>74.6</v>
      </c>
      <c r="F38" s="210">
        <v>60.8</v>
      </c>
      <c r="G38" s="210">
        <v>51.6</v>
      </c>
      <c r="H38" s="210">
        <v>45.1</v>
      </c>
      <c r="I38" s="210">
        <v>40.2</v>
      </c>
      <c r="J38" s="210">
        <v>36.5</v>
      </c>
      <c r="K38" s="210">
        <v>33.4</v>
      </c>
      <c r="L38" s="210">
        <v>31</v>
      </c>
      <c r="M38" s="210">
        <v>29</v>
      </c>
      <c r="N38" s="210">
        <v>27.2</v>
      </c>
      <c r="O38" s="210">
        <v>25.8</v>
      </c>
      <c r="P38" s="210">
        <v>24.5</v>
      </c>
      <c r="Q38" s="210">
        <v>23.5</v>
      </c>
      <c r="R38" s="210">
        <v>22.5</v>
      </c>
      <c r="S38" s="210">
        <v>21.7</v>
      </c>
      <c r="T38" s="210">
        <v>20.9</v>
      </c>
      <c r="U38" s="210">
        <v>20.3</v>
      </c>
      <c r="W38" s="208">
        <v>47</v>
      </c>
      <c r="X38" s="210">
        <v>260.7</v>
      </c>
      <c r="Y38" s="210">
        <v>132.9</v>
      </c>
      <c r="Z38" s="210">
        <v>90.3</v>
      </c>
      <c r="AA38" s="210">
        <v>69</v>
      </c>
      <c r="AB38" s="210">
        <v>56.3</v>
      </c>
      <c r="AC38" s="210">
        <v>47.8</v>
      </c>
      <c r="AD38" s="210">
        <v>41.7</v>
      </c>
      <c r="AE38" s="210">
        <v>37.2</v>
      </c>
      <c r="AF38" s="210">
        <v>33.7</v>
      </c>
      <c r="AG38" s="210">
        <v>30.9</v>
      </c>
      <c r="AH38" s="210">
        <v>28.7</v>
      </c>
      <c r="AI38" s="210">
        <v>26.8</v>
      </c>
      <c r="AJ38" s="210">
        <v>25.2</v>
      </c>
      <c r="AK38" s="210">
        <v>23.9</v>
      </c>
      <c r="AL38" s="210">
        <v>22.7</v>
      </c>
      <c r="AM38" s="210">
        <v>21.7</v>
      </c>
      <c r="AN38" s="210">
        <v>20.8</v>
      </c>
      <c r="AO38" s="210">
        <v>20</v>
      </c>
      <c r="AP38" s="210">
        <v>19.4</v>
      </c>
      <c r="AQ38" s="210">
        <v>18.7</v>
      </c>
    </row>
    <row r="39" spans="1:43" ht="14.25">
      <c r="A39" s="208">
        <v>48</v>
      </c>
      <c r="B39" s="210">
        <v>285.5</v>
      </c>
      <c r="C39" s="210">
        <v>145.5</v>
      </c>
      <c r="D39" s="210">
        <v>98.9</v>
      </c>
      <c r="E39" s="210">
        <v>75.6</v>
      </c>
      <c r="F39" s="210">
        <v>61.7</v>
      </c>
      <c r="G39" s="210">
        <v>52.4</v>
      </c>
      <c r="H39" s="210">
        <v>45.8</v>
      </c>
      <c r="I39" s="210">
        <v>40.8</v>
      </c>
      <c r="J39" s="210">
        <v>37</v>
      </c>
      <c r="K39" s="210">
        <v>34</v>
      </c>
      <c r="L39" s="210">
        <v>31.5</v>
      </c>
      <c r="M39" s="210">
        <v>29.4</v>
      </c>
      <c r="N39" s="210">
        <v>27.7</v>
      </c>
      <c r="O39" s="210">
        <v>26.2</v>
      </c>
      <c r="P39" s="210">
        <v>24.9</v>
      </c>
      <c r="Q39" s="210">
        <v>23.8</v>
      </c>
      <c r="R39" s="210">
        <v>22.9</v>
      </c>
      <c r="S39" s="210">
        <v>22</v>
      </c>
      <c r="T39" s="210">
        <v>21.3</v>
      </c>
      <c r="U39" s="210">
        <v>20.6</v>
      </c>
      <c r="W39" s="208">
        <v>48</v>
      </c>
      <c r="X39" s="210">
        <v>264.3</v>
      </c>
      <c r="Y39" s="210">
        <v>134.7</v>
      </c>
      <c r="Z39" s="210">
        <v>91.5</v>
      </c>
      <c r="AA39" s="210">
        <v>70</v>
      </c>
      <c r="AB39" s="210">
        <v>57.1</v>
      </c>
      <c r="AC39" s="210">
        <v>48.5</v>
      </c>
      <c r="AD39" s="210">
        <v>42.4</v>
      </c>
      <c r="AE39" s="210">
        <v>37.8</v>
      </c>
      <c r="AF39" s="210">
        <v>34.3</v>
      </c>
      <c r="AG39" s="210">
        <v>31.4</v>
      </c>
      <c r="AH39" s="210">
        <v>29.1</v>
      </c>
      <c r="AI39" s="210">
        <v>27.2</v>
      </c>
      <c r="AJ39" s="210">
        <v>25.6</v>
      </c>
      <c r="AK39" s="210">
        <v>24.3</v>
      </c>
      <c r="AL39" s="210">
        <v>23.1</v>
      </c>
      <c r="AM39" s="210">
        <v>22.1</v>
      </c>
      <c r="AN39" s="210">
        <v>21.2</v>
      </c>
      <c r="AO39" s="210">
        <v>20.4</v>
      </c>
      <c r="AP39" s="210">
        <v>19.7</v>
      </c>
      <c r="AQ39" s="210">
        <v>19.1</v>
      </c>
    </row>
    <row r="40" spans="1:43" ht="14.25">
      <c r="A40" s="208">
        <v>49</v>
      </c>
      <c r="B40" s="210">
        <v>289.3</v>
      </c>
      <c r="C40" s="210">
        <v>147.5</v>
      </c>
      <c r="D40" s="210">
        <v>100.3</v>
      </c>
      <c r="E40" s="210">
        <v>76.7</v>
      </c>
      <c r="F40" s="210">
        <v>62.5</v>
      </c>
      <c r="G40" s="210">
        <v>53.1</v>
      </c>
      <c r="H40" s="210">
        <v>46.4</v>
      </c>
      <c r="I40" s="210">
        <v>41.4</v>
      </c>
      <c r="J40" s="210">
        <v>37.6</v>
      </c>
      <c r="K40" s="210">
        <v>34.5</v>
      </c>
      <c r="L40" s="210">
        <v>32</v>
      </c>
      <c r="M40" s="210">
        <v>29.9</v>
      </c>
      <c r="N40" s="210">
        <v>28.1</v>
      </c>
      <c r="O40" s="210">
        <v>26.6</v>
      </c>
      <c r="P40" s="210">
        <v>25.4</v>
      </c>
      <c r="Q40" s="210">
        <v>24.2</v>
      </c>
      <c r="R40" s="210">
        <v>23.3</v>
      </c>
      <c r="S40" s="210">
        <v>22.4</v>
      </c>
      <c r="T40" s="210">
        <v>21.7</v>
      </c>
      <c r="U40" s="210"/>
      <c r="W40" s="208">
        <v>49</v>
      </c>
      <c r="X40" s="210">
        <v>268</v>
      </c>
      <c r="Y40" s="210">
        <v>136.6</v>
      </c>
      <c r="Z40" s="210">
        <v>92.9</v>
      </c>
      <c r="AA40" s="210">
        <v>71</v>
      </c>
      <c r="AB40" s="210">
        <v>57.9</v>
      </c>
      <c r="AC40" s="210">
        <v>49.2</v>
      </c>
      <c r="AD40" s="210">
        <v>43</v>
      </c>
      <c r="AE40" s="210">
        <v>38.4</v>
      </c>
      <c r="AF40" s="210">
        <v>34.8</v>
      </c>
      <c r="AG40" s="210">
        <v>31.9</v>
      </c>
      <c r="AH40" s="210">
        <v>29.6</v>
      </c>
      <c r="AI40" s="210">
        <v>27.7</v>
      </c>
      <c r="AJ40" s="210">
        <v>26.1</v>
      </c>
      <c r="AK40" s="210">
        <v>24.7</v>
      </c>
      <c r="AL40" s="210">
        <v>23.5</v>
      </c>
      <c r="AM40" s="210">
        <v>22.5</v>
      </c>
      <c r="AN40" s="210">
        <v>21.6</v>
      </c>
      <c r="AO40" s="210">
        <v>20.8</v>
      </c>
      <c r="AP40" s="210">
        <v>20.1</v>
      </c>
      <c r="AQ40" s="210"/>
    </row>
    <row r="41" spans="1:43" ht="14.25">
      <c r="A41" s="208">
        <v>50</v>
      </c>
      <c r="B41" s="210">
        <v>293.2</v>
      </c>
      <c r="C41" s="210">
        <v>149.5</v>
      </c>
      <c r="D41" s="210">
        <v>101.7</v>
      </c>
      <c r="E41" s="210">
        <v>77.8</v>
      </c>
      <c r="F41" s="210">
        <v>63.4</v>
      </c>
      <c r="G41" s="210">
        <v>53.9</v>
      </c>
      <c r="H41" s="210">
        <v>47.1</v>
      </c>
      <c r="I41" s="210">
        <v>42.1</v>
      </c>
      <c r="J41" s="210">
        <v>38.1</v>
      </c>
      <c r="K41" s="210">
        <v>35</v>
      </c>
      <c r="L41" s="210">
        <v>32.5</v>
      </c>
      <c r="M41" s="210">
        <v>30.4</v>
      </c>
      <c r="N41" s="210">
        <v>28.6</v>
      </c>
      <c r="O41" s="210">
        <v>27.1</v>
      </c>
      <c r="P41" s="210">
        <v>25.8</v>
      </c>
      <c r="Q41" s="210">
        <v>24.7</v>
      </c>
      <c r="R41" s="210">
        <v>23.7</v>
      </c>
      <c r="S41" s="210">
        <v>22.8</v>
      </c>
      <c r="T41" s="210"/>
      <c r="U41" s="210"/>
      <c r="W41" s="208">
        <v>50</v>
      </c>
      <c r="X41" s="210">
        <v>271.7</v>
      </c>
      <c r="Y41" s="210">
        <v>138.6</v>
      </c>
      <c r="Z41" s="210">
        <v>94.2</v>
      </c>
      <c r="AA41" s="210">
        <v>72.1</v>
      </c>
      <c r="AB41" s="210">
        <v>58.8</v>
      </c>
      <c r="AC41" s="210">
        <v>50</v>
      </c>
      <c r="AD41" s="210">
        <v>43.7</v>
      </c>
      <c r="AE41" s="210">
        <v>39</v>
      </c>
      <c r="AF41" s="210">
        <v>35.4</v>
      </c>
      <c r="AG41" s="210">
        <v>32.5</v>
      </c>
      <c r="AH41" s="210">
        <v>30.1</v>
      </c>
      <c r="AI41" s="210">
        <v>28.1</v>
      </c>
      <c r="AJ41" s="210">
        <v>26.5</v>
      </c>
      <c r="AK41" s="210">
        <v>25.1</v>
      </c>
      <c r="AL41" s="210">
        <v>23.9</v>
      </c>
      <c r="AM41" s="210">
        <v>22.9</v>
      </c>
      <c r="AN41" s="210">
        <v>21.9</v>
      </c>
      <c r="AO41" s="210">
        <v>21.2</v>
      </c>
      <c r="AP41" s="210"/>
      <c r="AQ41" s="210"/>
    </row>
    <row r="42" spans="1:43" ht="14.25">
      <c r="A42" s="208">
        <v>51</v>
      </c>
      <c r="B42" s="210">
        <v>297.2</v>
      </c>
      <c r="C42" s="210">
        <v>151.6</v>
      </c>
      <c r="D42" s="210">
        <v>103.1</v>
      </c>
      <c r="E42" s="210">
        <v>78.9</v>
      </c>
      <c r="F42" s="210">
        <v>64.4</v>
      </c>
      <c r="G42" s="210">
        <v>54.7</v>
      </c>
      <c r="H42" s="210">
        <v>47.9</v>
      </c>
      <c r="I42" s="210">
        <v>42.7</v>
      </c>
      <c r="J42" s="210">
        <v>38.7</v>
      </c>
      <c r="K42" s="210">
        <v>35.6</v>
      </c>
      <c r="L42" s="210">
        <v>33</v>
      </c>
      <c r="M42" s="210">
        <v>30.9</v>
      </c>
      <c r="N42" s="210">
        <v>29.1</v>
      </c>
      <c r="O42" s="210">
        <v>27.6</v>
      </c>
      <c r="P42" s="210">
        <v>26.2</v>
      </c>
      <c r="Q42" s="210">
        <v>25.1</v>
      </c>
      <c r="R42" s="210">
        <v>24.1</v>
      </c>
      <c r="S42" s="210"/>
      <c r="T42" s="210"/>
      <c r="U42" s="210"/>
      <c r="W42" s="208">
        <v>51</v>
      </c>
      <c r="X42" s="210">
        <v>275.6</v>
      </c>
      <c r="Y42" s="210">
        <v>140.6</v>
      </c>
      <c r="Z42" s="210">
        <v>95.6</v>
      </c>
      <c r="AA42" s="210">
        <v>73.1</v>
      </c>
      <c r="AB42" s="210">
        <v>59.7</v>
      </c>
      <c r="AC42" s="210">
        <v>50.7</v>
      </c>
      <c r="AD42" s="210">
        <v>44.4</v>
      </c>
      <c r="AE42" s="210">
        <v>39.6</v>
      </c>
      <c r="AF42" s="210">
        <v>35.9</v>
      </c>
      <c r="AG42" s="210">
        <v>33</v>
      </c>
      <c r="AH42" s="210">
        <v>30.6</v>
      </c>
      <c r="AI42" s="210">
        <v>28.6</v>
      </c>
      <c r="AJ42" s="210">
        <v>27</v>
      </c>
      <c r="AK42" s="210">
        <v>25.5</v>
      </c>
      <c r="AL42" s="210">
        <v>24.3</v>
      </c>
      <c r="AM42" s="210">
        <v>23.3</v>
      </c>
      <c r="AN42" s="210">
        <v>22.4</v>
      </c>
      <c r="AO42" s="210"/>
      <c r="AP42" s="210"/>
      <c r="AQ42" s="210"/>
    </row>
    <row r="43" spans="1:43" ht="14.25">
      <c r="A43" s="208">
        <v>52</v>
      </c>
      <c r="B43" s="210">
        <v>301.2</v>
      </c>
      <c r="C43" s="210">
        <v>153.7</v>
      </c>
      <c r="D43" s="210">
        <v>104.5</v>
      </c>
      <c r="E43" s="210">
        <v>80</v>
      </c>
      <c r="F43" s="210">
        <v>65.3</v>
      </c>
      <c r="G43" s="210">
        <v>55.5</v>
      </c>
      <c r="H43" s="210">
        <v>48.6</v>
      </c>
      <c r="I43" s="210">
        <v>43.4</v>
      </c>
      <c r="J43" s="210">
        <v>39.4</v>
      </c>
      <c r="K43" s="210">
        <v>36.1</v>
      </c>
      <c r="L43" s="210">
        <v>33.5</v>
      </c>
      <c r="M43" s="210">
        <v>31.4</v>
      </c>
      <c r="N43" s="210">
        <v>29.6</v>
      </c>
      <c r="O43" s="210">
        <v>28</v>
      </c>
      <c r="P43" s="210">
        <v>26.7</v>
      </c>
      <c r="Q43" s="210">
        <v>25.5</v>
      </c>
      <c r="R43" s="210"/>
      <c r="S43" s="210"/>
      <c r="T43" s="210"/>
      <c r="U43" s="210"/>
      <c r="W43" s="208">
        <v>52</v>
      </c>
      <c r="X43" s="210">
        <v>279.4</v>
      </c>
      <c r="Y43" s="210">
        <v>142.6</v>
      </c>
      <c r="Z43" s="210">
        <v>97</v>
      </c>
      <c r="AA43" s="210">
        <v>74.2</v>
      </c>
      <c r="AB43" s="210">
        <v>60.6</v>
      </c>
      <c r="AC43" s="210">
        <v>51.5</v>
      </c>
      <c r="AD43" s="210">
        <v>45.1</v>
      </c>
      <c r="AE43" s="210">
        <v>40.2</v>
      </c>
      <c r="AF43" s="210">
        <v>36.5</v>
      </c>
      <c r="AG43" s="210">
        <v>33.5</v>
      </c>
      <c r="AH43" s="210">
        <v>31.1</v>
      </c>
      <c r="AI43" s="210">
        <v>29.1</v>
      </c>
      <c r="AJ43" s="210">
        <v>27.4</v>
      </c>
      <c r="AK43" s="210">
        <v>26</v>
      </c>
      <c r="AL43" s="210">
        <v>24.8</v>
      </c>
      <c r="AM43" s="210">
        <v>23.7</v>
      </c>
      <c r="AN43" s="210"/>
      <c r="AO43" s="210"/>
      <c r="AP43" s="210"/>
      <c r="AQ43" s="210"/>
    </row>
    <row r="44" spans="1:43" ht="14.25">
      <c r="A44" s="208">
        <v>53</v>
      </c>
      <c r="B44" s="210">
        <v>305.2</v>
      </c>
      <c r="C44" s="210">
        <v>155.7</v>
      </c>
      <c r="D44" s="210">
        <v>106</v>
      </c>
      <c r="E44" s="210">
        <v>81.1</v>
      </c>
      <c r="F44" s="210">
        <v>66.2</v>
      </c>
      <c r="G44" s="210">
        <v>56.4</v>
      </c>
      <c r="H44" s="210">
        <v>49.3</v>
      </c>
      <c r="I44" s="210">
        <v>44</v>
      </c>
      <c r="J44" s="210">
        <v>40</v>
      </c>
      <c r="K44" s="210">
        <v>36.7</v>
      </c>
      <c r="L44" s="210">
        <v>34.1</v>
      </c>
      <c r="M44" s="210">
        <v>31.9</v>
      </c>
      <c r="N44" s="210">
        <v>30.1</v>
      </c>
      <c r="O44" s="210">
        <v>28.5</v>
      </c>
      <c r="P44" s="210">
        <v>27.2</v>
      </c>
      <c r="Q44" s="210"/>
      <c r="R44" s="210"/>
      <c r="S44" s="210"/>
      <c r="T44" s="210"/>
      <c r="U44" s="210"/>
      <c r="W44" s="208">
        <v>53</v>
      </c>
      <c r="X44" s="210">
        <v>283.4</v>
      </c>
      <c r="Y44" s="210">
        <v>144.6</v>
      </c>
      <c r="Z44" s="210">
        <v>98.4</v>
      </c>
      <c r="AA44" s="210">
        <v>75.3</v>
      </c>
      <c r="AB44" s="210">
        <v>61.5</v>
      </c>
      <c r="AC44" s="210">
        <v>52.3</v>
      </c>
      <c r="AD44" s="210">
        <v>45.8</v>
      </c>
      <c r="AE44" s="210">
        <v>40.9</v>
      </c>
      <c r="AF44" s="210">
        <v>37.1</v>
      </c>
      <c r="AG44" s="210">
        <v>34.1</v>
      </c>
      <c r="AH44" s="210">
        <v>31.6</v>
      </c>
      <c r="AI44" s="210">
        <v>29.6</v>
      </c>
      <c r="AJ44" s="210">
        <v>27.9</v>
      </c>
      <c r="AK44" s="210">
        <v>26.5</v>
      </c>
      <c r="AL44" s="210">
        <v>25.2</v>
      </c>
      <c r="AM44" s="210"/>
      <c r="AN44" s="210"/>
      <c r="AO44" s="210"/>
      <c r="AP44" s="210"/>
      <c r="AQ44" s="210"/>
    </row>
    <row r="45" spans="1:43" ht="14.25">
      <c r="A45" s="208">
        <v>54</v>
      </c>
      <c r="B45" s="210">
        <v>309.3</v>
      </c>
      <c r="C45" s="210">
        <v>157.9</v>
      </c>
      <c r="D45" s="210">
        <v>107.4</v>
      </c>
      <c r="E45" s="210">
        <v>82.3</v>
      </c>
      <c r="F45" s="210">
        <v>67.2</v>
      </c>
      <c r="G45" s="210">
        <v>57.2</v>
      </c>
      <c r="H45" s="210">
        <v>50</v>
      </c>
      <c r="I45" s="210">
        <v>44.7</v>
      </c>
      <c r="J45" s="210">
        <v>40.6</v>
      </c>
      <c r="K45" s="210">
        <v>37.3</v>
      </c>
      <c r="L45" s="210">
        <v>34.6</v>
      </c>
      <c r="M45" s="210">
        <v>32.4</v>
      </c>
      <c r="N45" s="210">
        <v>30.6</v>
      </c>
      <c r="O45" s="210">
        <v>29</v>
      </c>
      <c r="P45" s="210"/>
      <c r="Q45" s="210"/>
      <c r="R45" s="210"/>
      <c r="S45" s="210"/>
      <c r="T45" s="210"/>
      <c r="U45" s="210"/>
      <c r="W45" s="208">
        <v>54</v>
      </c>
      <c r="X45" s="210">
        <v>287.3</v>
      </c>
      <c r="Y45" s="210">
        <v>146.7</v>
      </c>
      <c r="Z45" s="210">
        <v>99.8</v>
      </c>
      <c r="AA45" s="210">
        <v>76.4</v>
      </c>
      <c r="AB45" s="210">
        <v>62.4</v>
      </c>
      <c r="AC45" s="210">
        <v>53.1</v>
      </c>
      <c r="AD45" s="210">
        <v>46.5</v>
      </c>
      <c r="AE45" s="210">
        <v>41.5</v>
      </c>
      <c r="AF45" s="210">
        <v>37.7</v>
      </c>
      <c r="AG45" s="210">
        <v>34.7</v>
      </c>
      <c r="AH45" s="210">
        <v>32.2</v>
      </c>
      <c r="AI45" s="210">
        <v>30.1</v>
      </c>
      <c r="AJ45" s="210">
        <v>28.4</v>
      </c>
      <c r="AK45" s="210">
        <v>27</v>
      </c>
      <c r="AL45" s="210"/>
      <c r="AM45" s="210"/>
      <c r="AN45" s="210"/>
      <c r="AO45" s="210"/>
      <c r="AP45" s="210"/>
      <c r="AQ45" s="210"/>
    </row>
    <row r="46" spans="1:43" ht="14.25">
      <c r="A46" s="208">
        <v>55</v>
      </c>
      <c r="B46" s="210">
        <v>313.4</v>
      </c>
      <c r="C46" s="210">
        <v>160</v>
      </c>
      <c r="D46" s="210">
        <v>108.9</v>
      </c>
      <c r="E46" s="210">
        <v>83.4</v>
      </c>
      <c r="F46" s="210">
        <v>68.2</v>
      </c>
      <c r="G46" s="210">
        <v>58</v>
      </c>
      <c r="H46" s="210">
        <v>50.8</v>
      </c>
      <c r="I46" s="210">
        <v>45.4</v>
      </c>
      <c r="J46" s="210">
        <v>41.2</v>
      </c>
      <c r="K46" s="210">
        <v>37.9</v>
      </c>
      <c r="L46" s="210">
        <v>35.2</v>
      </c>
      <c r="M46" s="210">
        <v>33</v>
      </c>
      <c r="N46" s="210">
        <v>31.1</v>
      </c>
      <c r="O46" s="210"/>
      <c r="P46" s="210"/>
      <c r="Q46" s="210"/>
      <c r="R46" s="210"/>
      <c r="S46" s="210"/>
      <c r="T46" s="210"/>
      <c r="U46" s="210"/>
      <c r="W46" s="208">
        <v>55</v>
      </c>
      <c r="X46" s="210">
        <v>291.4</v>
      </c>
      <c r="Y46" s="210">
        <v>148.8</v>
      </c>
      <c r="Z46" s="210">
        <v>101.3</v>
      </c>
      <c r="AA46" s="210">
        <v>77.6</v>
      </c>
      <c r="AB46" s="210">
        <v>63.4</v>
      </c>
      <c r="AC46" s="210">
        <v>54</v>
      </c>
      <c r="AD46" s="210">
        <v>47.2</v>
      </c>
      <c r="AE46" s="210">
        <v>42.2</v>
      </c>
      <c r="AF46" s="210">
        <v>38.3</v>
      </c>
      <c r="AG46" s="210">
        <v>35.2</v>
      </c>
      <c r="AH46" s="210">
        <v>32.7</v>
      </c>
      <c r="AI46" s="210">
        <v>30.6</v>
      </c>
      <c r="AJ46" s="210">
        <v>28.9</v>
      </c>
      <c r="AK46" s="210"/>
      <c r="AL46" s="210"/>
      <c r="AM46" s="210"/>
      <c r="AN46" s="210"/>
      <c r="AO46" s="210"/>
      <c r="AP46" s="210"/>
      <c r="AQ46" s="210"/>
    </row>
    <row r="47" spans="1:43" ht="14.25">
      <c r="A47" s="208">
        <v>56</v>
      </c>
      <c r="B47" s="210">
        <v>317.6</v>
      </c>
      <c r="C47" s="210">
        <v>162.2</v>
      </c>
      <c r="D47" s="210">
        <v>110.5</v>
      </c>
      <c r="E47" s="210">
        <v>84.6</v>
      </c>
      <c r="F47" s="210">
        <v>69.2</v>
      </c>
      <c r="G47" s="210">
        <v>58.9</v>
      </c>
      <c r="H47" s="210">
        <v>51.6</v>
      </c>
      <c r="I47" s="210">
        <v>46.1</v>
      </c>
      <c r="J47" s="210">
        <v>41.9</v>
      </c>
      <c r="K47" s="210">
        <v>38.5</v>
      </c>
      <c r="L47" s="210">
        <v>35.8</v>
      </c>
      <c r="M47" s="210">
        <v>33.5</v>
      </c>
      <c r="N47" s="210"/>
      <c r="O47" s="210"/>
      <c r="P47" s="210"/>
      <c r="Q47" s="210"/>
      <c r="R47" s="210"/>
      <c r="S47" s="210"/>
      <c r="T47" s="210"/>
      <c r="U47" s="210"/>
      <c r="W47" s="208">
        <v>56</v>
      </c>
      <c r="X47" s="210">
        <v>295.5</v>
      </c>
      <c r="Y47" s="210">
        <v>150.9</v>
      </c>
      <c r="Z47" s="210">
        <v>102.8</v>
      </c>
      <c r="AA47" s="210">
        <v>78.8</v>
      </c>
      <c r="AB47" s="210">
        <v>64.4</v>
      </c>
      <c r="AC47" s="210">
        <v>54.8</v>
      </c>
      <c r="AD47" s="210">
        <v>48</v>
      </c>
      <c r="AE47" s="210">
        <v>42.9</v>
      </c>
      <c r="AF47" s="210">
        <v>39</v>
      </c>
      <c r="AG47" s="210">
        <v>35.8</v>
      </c>
      <c r="AH47" s="210">
        <v>33.3</v>
      </c>
      <c r="AI47" s="210">
        <v>31.2</v>
      </c>
      <c r="AJ47" s="210"/>
      <c r="AK47" s="210"/>
      <c r="AL47" s="210"/>
      <c r="AM47" s="210"/>
      <c r="AN47" s="210"/>
      <c r="AO47" s="210"/>
      <c r="AP47" s="210"/>
      <c r="AQ47" s="210"/>
    </row>
    <row r="48" spans="1:43" ht="14.25">
      <c r="A48" s="208">
        <v>57</v>
      </c>
      <c r="B48" s="210">
        <v>321.8</v>
      </c>
      <c r="C48" s="210">
        <v>164.4</v>
      </c>
      <c r="D48" s="210">
        <v>112</v>
      </c>
      <c r="E48" s="210">
        <v>85.9</v>
      </c>
      <c r="F48" s="210">
        <v>70.2</v>
      </c>
      <c r="G48" s="210">
        <v>59.8</v>
      </c>
      <c r="H48" s="210">
        <v>52.4</v>
      </c>
      <c r="I48" s="210">
        <v>46.8</v>
      </c>
      <c r="J48" s="210">
        <v>42.6</v>
      </c>
      <c r="K48" s="210">
        <v>39.1</v>
      </c>
      <c r="L48" s="210">
        <v>36.4</v>
      </c>
      <c r="M48" s="210"/>
      <c r="N48" s="210"/>
      <c r="O48" s="210"/>
      <c r="P48" s="210"/>
      <c r="Q48" s="210"/>
      <c r="R48" s="210"/>
      <c r="S48" s="210"/>
      <c r="T48" s="210"/>
      <c r="U48" s="210"/>
      <c r="W48" s="208">
        <v>57</v>
      </c>
      <c r="X48" s="210">
        <v>299.7</v>
      </c>
      <c r="Y48" s="210">
        <v>153.1</v>
      </c>
      <c r="Z48" s="210">
        <v>104.3</v>
      </c>
      <c r="AA48" s="210">
        <v>80</v>
      </c>
      <c r="AB48" s="210">
        <v>65.4</v>
      </c>
      <c r="AC48" s="210">
        <v>55.7</v>
      </c>
      <c r="AD48" s="210">
        <v>48.8</v>
      </c>
      <c r="AE48" s="210">
        <v>43.6</v>
      </c>
      <c r="AF48" s="210">
        <v>39.6</v>
      </c>
      <c r="AG48" s="210">
        <v>36.5</v>
      </c>
      <c r="AH48" s="210">
        <v>33.9</v>
      </c>
      <c r="AI48" s="210"/>
      <c r="AJ48" s="210"/>
      <c r="AK48" s="210"/>
      <c r="AL48" s="210"/>
      <c r="AM48" s="210"/>
      <c r="AN48" s="210"/>
      <c r="AO48" s="210"/>
      <c r="AP48" s="210"/>
      <c r="AQ48" s="210"/>
    </row>
    <row r="49" spans="1:43" ht="14.25">
      <c r="A49" s="208">
        <v>58</v>
      </c>
      <c r="B49" s="210">
        <v>326.2</v>
      </c>
      <c r="C49" s="210">
        <v>166.7</v>
      </c>
      <c r="D49" s="210">
        <v>113.6</v>
      </c>
      <c r="E49" s="210">
        <v>87.1</v>
      </c>
      <c r="F49" s="210">
        <v>71.2</v>
      </c>
      <c r="G49" s="210">
        <v>60.7</v>
      </c>
      <c r="H49" s="210">
        <v>53.2</v>
      </c>
      <c r="I49" s="210">
        <v>47.6</v>
      </c>
      <c r="J49" s="210">
        <v>43.2</v>
      </c>
      <c r="K49" s="210">
        <v>39.8</v>
      </c>
      <c r="L49" s="210"/>
      <c r="M49" s="210"/>
      <c r="N49" s="210"/>
      <c r="O49" s="210"/>
      <c r="P49" s="210"/>
      <c r="Q49" s="210"/>
      <c r="R49" s="210"/>
      <c r="S49" s="210"/>
      <c r="T49" s="210"/>
      <c r="U49" s="210"/>
      <c r="W49" s="208">
        <v>58</v>
      </c>
      <c r="X49" s="210">
        <v>304.1</v>
      </c>
      <c r="Y49" s="210">
        <v>155.4</v>
      </c>
      <c r="Z49" s="210">
        <v>105.9</v>
      </c>
      <c r="AA49" s="210">
        <v>81.2</v>
      </c>
      <c r="AB49" s="210">
        <v>66.4</v>
      </c>
      <c r="AC49" s="210">
        <v>56.6</v>
      </c>
      <c r="AD49" s="210">
        <v>49.6</v>
      </c>
      <c r="AE49" s="210">
        <v>44.3</v>
      </c>
      <c r="AF49" s="210">
        <v>40.3</v>
      </c>
      <c r="AG49" s="210">
        <v>37.2</v>
      </c>
      <c r="AH49" s="210"/>
      <c r="AI49" s="210"/>
      <c r="AJ49" s="210"/>
      <c r="AK49" s="210"/>
      <c r="AL49" s="210"/>
      <c r="AM49" s="210"/>
      <c r="AN49" s="210"/>
      <c r="AO49" s="210"/>
      <c r="AP49" s="210"/>
      <c r="AQ49" s="210"/>
    </row>
    <row r="50" spans="1:43" ht="14.25">
      <c r="A50" s="208">
        <v>59</v>
      </c>
      <c r="B50" s="210">
        <v>330.7</v>
      </c>
      <c r="C50" s="210">
        <v>169</v>
      </c>
      <c r="D50" s="210">
        <v>115.2</v>
      </c>
      <c r="E50" s="210">
        <v>88.4</v>
      </c>
      <c r="F50" s="210">
        <v>72.3</v>
      </c>
      <c r="G50" s="210">
        <v>61.6</v>
      </c>
      <c r="H50" s="210">
        <v>54</v>
      </c>
      <c r="I50" s="210">
        <v>48.3</v>
      </c>
      <c r="J50" s="210">
        <v>44</v>
      </c>
      <c r="K50" s="210"/>
      <c r="L50" s="210"/>
      <c r="M50" s="210"/>
      <c r="N50" s="210"/>
      <c r="O50" s="210"/>
      <c r="P50" s="210"/>
      <c r="Q50" s="210"/>
      <c r="R50" s="210"/>
      <c r="S50" s="210"/>
      <c r="T50" s="210"/>
      <c r="U50" s="210"/>
      <c r="W50" s="208">
        <v>59</v>
      </c>
      <c r="X50" s="210">
        <v>308.5</v>
      </c>
      <c r="Y50" s="210">
        <v>157.7</v>
      </c>
      <c r="Z50" s="210">
        <v>107.5</v>
      </c>
      <c r="AA50" s="210">
        <v>82.5</v>
      </c>
      <c r="AB50" s="210">
        <v>67.5</v>
      </c>
      <c r="AC50" s="210">
        <v>57.5</v>
      </c>
      <c r="AD50" s="210">
        <v>50.4</v>
      </c>
      <c r="AE50" s="210">
        <v>45.1</v>
      </c>
      <c r="AF50" s="210">
        <v>41.1</v>
      </c>
      <c r="AG50" s="210"/>
      <c r="AH50" s="210"/>
      <c r="AI50" s="210"/>
      <c r="AJ50" s="210"/>
      <c r="AK50" s="210"/>
      <c r="AL50" s="210"/>
      <c r="AM50" s="210"/>
      <c r="AN50" s="210"/>
      <c r="AO50" s="210"/>
      <c r="AP50" s="210"/>
      <c r="AQ50" s="210"/>
    </row>
    <row r="51" spans="1:43" ht="14.25">
      <c r="A51" s="208">
        <v>60</v>
      </c>
      <c r="B51" s="210">
        <v>335.3</v>
      </c>
      <c r="C51" s="210">
        <v>171.5</v>
      </c>
      <c r="D51" s="210">
        <v>116.9</v>
      </c>
      <c r="E51" s="210">
        <v>89.7</v>
      </c>
      <c r="F51" s="210">
        <v>73.4</v>
      </c>
      <c r="G51" s="210">
        <v>62.6</v>
      </c>
      <c r="H51" s="210">
        <v>54.9</v>
      </c>
      <c r="I51" s="210">
        <v>49.2</v>
      </c>
      <c r="J51" s="210"/>
      <c r="K51" s="210"/>
      <c r="L51" s="210"/>
      <c r="M51" s="210"/>
      <c r="N51" s="210"/>
      <c r="O51" s="210"/>
      <c r="P51" s="210"/>
      <c r="Q51" s="210"/>
      <c r="R51" s="210"/>
      <c r="S51" s="210"/>
      <c r="T51" s="210"/>
      <c r="U51" s="210"/>
      <c r="W51" s="208">
        <v>60</v>
      </c>
      <c r="X51" s="210">
        <v>313.2</v>
      </c>
      <c r="Y51" s="210">
        <v>160.2</v>
      </c>
      <c r="Z51" s="210">
        <v>109.2</v>
      </c>
      <c r="AA51" s="210">
        <v>83.8</v>
      </c>
      <c r="AB51" s="210">
        <v>68.6</v>
      </c>
      <c r="AC51" s="210">
        <v>58.5</v>
      </c>
      <c r="AD51" s="210">
        <v>51.3</v>
      </c>
      <c r="AE51" s="210">
        <v>46</v>
      </c>
      <c r="AF51" s="210"/>
      <c r="AG51" s="210"/>
      <c r="AH51" s="210"/>
      <c r="AI51" s="210"/>
      <c r="AJ51" s="210"/>
      <c r="AK51" s="210"/>
      <c r="AL51" s="210"/>
      <c r="AM51" s="210"/>
      <c r="AN51" s="210"/>
      <c r="AO51" s="210"/>
      <c r="AP51" s="210"/>
      <c r="AQ51" s="210"/>
    </row>
    <row r="52" spans="1:43" ht="14.25">
      <c r="A52" s="208">
        <v>61</v>
      </c>
      <c r="B52" s="210">
        <v>340.1</v>
      </c>
      <c r="C52" s="210">
        <v>174</v>
      </c>
      <c r="D52" s="210">
        <v>118.7</v>
      </c>
      <c r="E52" s="210">
        <v>91.1</v>
      </c>
      <c r="F52" s="210">
        <v>74.6</v>
      </c>
      <c r="G52" s="210">
        <v>63.6</v>
      </c>
      <c r="H52" s="210">
        <v>55.8</v>
      </c>
      <c r="I52" s="210"/>
      <c r="J52" s="210"/>
      <c r="K52" s="210"/>
      <c r="L52" s="210"/>
      <c r="M52" s="210"/>
      <c r="N52" s="210"/>
      <c r="O52" s="210"/>
      <c r="P52" s="210"/>
      <c r="Q52" s="210"/>
      <c r="R52" s="210"/>
      <c r="S52" s="210"/>
      <c r="T52" s="210"/>
      <c r="U52" s="210"/>
      <c r="W52" s="208">
        <v>61</v>
      </c>
      <c r="X52" s="210">
        <v>318</v>
      </c>
      <c r="Y52" s="210">
        <v>162.7</v>
      </c>
      <c r="Z52" s="210">
        <v>111</v>
      </c>
      <c r="AA52" s="210">
        <v>85.2</v>
      </c>
      <c r="AB52" s="210">
        <v>69.7</v>
      </c>
      <c r="AC52" s="210">
        <v>59.5</v>
      </c>
      <c r="AD52" s="210">
        <v>52.2</v>
      </c>
      <c r="AE52" s="210"/>
      <c r="AF52" s="210"/>
      <c r="AG52" s="210"/>
      <c r="AH52" s="210"/>
      <c r="AI52" s="210"/>
      <c r="AJ52" s="210"/>
      <c r="AK52" s="210"/>
      <c r="AL52" s="210"/>
      <c r="AM52" s="210"/>
      <c r="AN52" s="210"/>
      <c r="AO52" s="210"/>
      <c r="AP52" s="210"/>
      <c r="AQ52" s="210"/>
    </row>
    <row r="53" spans="1:43" ht="14.25">
      <c r="A53" s="208">
        <v>62</v>
      </c>
      <c r="B53" s="210">
        <v>345.1</v>
      </c>
      <c r="C53" s="210">
        <v>176.6</v>
      </c>
      <c r="D53" s="210">
        <v>120.5</v>
      </c>
      <c r="E53" s="210">
        <v>92.5</v>
      </c>
      <c r="F53" s="210">
        <v>75.8</v>
      </c>
      <c r="G53" s="210">
        <v>64.7</v>
      </c>
      <c r="H53" s="210"/>
      <c r="I53" s="210"/>
      <c r="J53" s="210"/>
      <c r="K53" s="210"/>
      <c r="L53" s="210"/>
      <c r="M53" s="210"/>
      <c r="N53" s="210"/>
      <c r="O53" s="210"/>
      <c r="P53" s="210"/>
      <c r="Q53" s="210"/>
      <c r="R53" s="210"/>
      <c r="S53" s="210"/>
      <c r="T53" s="210"/>
      <c r="U53" s="210"/>
      <c r="W53" s="208">
        <v>62</v>
      </c>
      <c r="X53" s="210">
        <v>323.1</v>
      </c>
      <c r="Y53" s="210">
        <v>165.4</v>
      </c>
      <c r="Z53" s="210">
        <v>112.8</v>
      </c>
      <c r="AA53" s="210">
        <v>86.6</v>
      </c>
      <c r="AB53" s="210">
        <v>70.9</v>
      </c>
      <c r="AC53" s="210">
        <v>60.6</v>
      </c>
      <c r="AD53" s="210"/>
      <c r="AE53" s="210"/>
      <c r="AF53" s="210"/>
      <c r="AG53" s="210"/>
      <c r="AH53" s="210"/>
      <c r="AI53" s="210"/>
      <c r="AJ53" s="210"/>
      <c r="AK53" s="210"/>
      <c r="AL53" s="210"/>
      <c r="AM53" s="210"/>
      <c r="AN53" s="210"/>
      <c r="AO53" s="210"/>
      <c r="AP53" s="210"/>
      <c r="AQ53" s="210"/>
    </row>
    <row r="54" spans="1:43" ht="14.25">
      <c r="A54" s="208">
        <v>63</v>
      </c>
      <c r="B54" s="210">
        <v>350.4</v>
      </c>
      <c r="C54" s="210">
        <v>179.4</v>
      </c>
      <c r="D54" s="210">
        <v>122.4</v>
      </c>
      <c r="E54" s="210">
        <v>94</v>
      </c>
      <c r="F54" s="210">
        <v>77.1</v>
      </c>
      <c r="G54" s="210"/>
      <c r="H54" s="210"/>
      <c r="I54" s="210"/>
      <c r="J54" s="210"/>
      <c r="K54" s="210"/>
      <c r="L54" s="210"/>
      <c r="M54" s="210"/>
      <c r="N54" s="210"/>
      <c r="O54" s="210"/>
      <c r="P54" s="210"/>
      <c r="Q54" s="210"/>
      <c r="R54" s="210"/>
      <c r="S54" s="210"/>
      <c r="T54" s="210"/>
      <c r="U54" s="210"/>
      <c r="W54" s="208">
        <v>63</v>
      </c>
      <c r="X54" s="210">
        <v>328.4</v>
      </c>
      <c r="Y54" s="210">
        <v>168.1</v>
      </c>
      <c r="Z54" s="210">
        <v>114.8</v>
      </c>
      <c r="AA54" s="210">
        <v>88.1</v>
      </c>
      <c r="AB54" s="210">
        <v>72.3</v>
      </c>
      <c r="AC54" s="210"/>
      <c r="AD54" s="210"/>
      <c r="AE54" s="210"/>
      <c r="AF54" s="210"/>
      <c r="AG54" s="210"/>
      <c r="AH54" s="210"/>
      <c r="AI54" s="210"/>
      <c r="AJ54" s="210"/>
      <c r="AK54" s="210"/>
      <c r="AL54" s="210"/>
      <c r="AM54" s="210"/>
      <c r="AN54" s="210"/>
      <c r="AO54" s="210"/>
      <c r="AP54" s="210"/>
      <c r="AQ54" s="210"/>
    </row>
    <row r="55" spans="1:43" ht="14.25">
      <c r="A55" s="208">
        <v>64</v>
      </c>
      <c r="B55" s="210">
        <v>356</v>
      </c>
      <c r="C55" s="210">
        <v>182.3</v>
      </c>
      <c r="D55" s="210">
        <v>124.5</v>
      </c>
      <c r="E55" s="210">
        <v>95.7</v>
      </c>
      <c r="F55" s="210"/>
      <c r="G55" s="210"/>
      <c r="H55" s="210"/>
      <c r="I55" s="210"/>
      <c r="J55" s="210"/>
      <c r="K55" s="210"/>
      <c r="L55" s="210"/>
      <c r="M55" s="210"/>
      <c r="N55" s="210"/>
      <c r="O55" s="210"/>
      <c r="P55" s="210"/>
      <c r="Q55" s="210"/>
      <c r="R55" s="210"/>
      <c r="S55" s="210"/>
      <c r="T55" s="210"/>
      <c r="U55" s="210"/>
      <c r="W55" s="208">
        <v>64</v>
      </c>
      <c r="X55" s="210">
        <v>334.1</v>
      </c>
      <c r="Y55" s="210">
        <v>171.1</v>
      </c>
      <c r="Z55" s="210">
        <v>116.8</v>
      </c>
      <c r="AA55" s="210">
        <v>89.8</v>
      </c>
      <c r="AB55" s="210"/>
      <c r="AC55" s="210"/>
      <c r="AD55" s="210"/>
      <c r="AE55" s="210"/>
      <c r="AF55" s="210"/>
      <c r="AG55" s="210"/>
      <c r="AH55" s="210"/>
      <c r="AI55" s="210"/>
      <c r="AJ55" s="210"/>
      <c r="AK55" s="210"/>
      <c r="AL55" s="210"/>
      <c r="AM55" s="210"/>
      <c r="AN55" s="210"/>
      <c r="AO55" s="210"/>
      <c r="AP55" s="210"/>
      <c r="AQ55" s="210"/>
    </row>
    <row r="56" spans="1:43" ht="14.25">
      <c r="A56" s="208">
        <v>65</v>
      </c>
      <c r="B56" s="210">
        <v>361.9</v>
      </c>
      <c r="C56" s="210">
        <v>185.4</v>
      </c>
      <c r="D56" s="210">
        <v>126.7</v>
      </c>
      <c r="E56" s="210"/>
      <c r="F56" s="210"/>
      <c r="G56" s="210"/>
      <c r="H56" s="210"/>
      <c r="I56" s="210"/>
      <c r="J56" s="210"/>
      <c r="K56" s="210"/>
      <c r="L56" s="210"/>
      <c r="M56" s="210"/>
      <c r="N56" s="210"/>
      <c r="O56" s="210"/>
      <c r="P56" s="210"/>
      <c r="Q56" s="210"/>
      <c r="R56" s="210"/>
      <c r="S56" s="210"/>
      <c r="T56" s="210"/>
      <c r="U56" s="210"/>
      <c r="W56" s="208">
        <v>65</v>
      </c>
      <c r="X56" s="210">
        <v>340.1</v>
      </c>
      <c r="Y56" s="210">
        <v>174.2</v>
      </c>
      <c r="Z56" s="210">
        <v>119.1</v>
      </c>
      <c r="AA56" s="210"/>
      <c r="AB56" s="210"/>
      <c r="AC56" s="210"/>
      <c r="AD56" s="210"/>
      <c r="AE56" s="210"/>
      <c r="AF56" s="210"/>
      <c r="AG56" s="210"/>
      <c r="AH56" s="210"/>
      <c r="AI56" s="210"/>
      <c r="AJ56" s="210"/>
      <c r="AK56" s="210"/>
      <c r="AL56" s="210"/>
      <c r="AM56" s="210"/>
      <c r="AN56" s="210"/>
      <c r="AO56" s="210"/>
      <c r="AP56" s="210"/>
      <c r="AQ56" s="210"/>
    </row>
    <row r="57" spans="1:43" ht="14.25">
      <c r="A57" s="208">
        <v>66</v>
      </c>
      <c r="B57" s="210">
        <v>368</v>
      </c>
      <c r="C57" s="210">
        <v>188.6</v>
      </c>
      <c r="D57" s="210"/>
      <c r="E57" s="210"/>
      <c r="F57" s="210"/>
      <c r="G57" s="210"/>
      <c r="H57" s="210"/>
      <c r="I57" s="210"/>
      <c r="J57" s="210"/>
      <c r="K57" s="210"/>
      <c r="L57" s="210"/>
      <c r="M57" s="210"/>
      <c r="N57" s="210"/>
      <c r="O57" s="210"/>
      <c r="P57" s="210"/>
      <c r="Q57" s="210"/>
      <c r="R57" s="210"/>
      <c r="S57" s="210"/>
      <c r="T57" s="210"/>
      <c r="U57" s="210"/>
      <c r="W57" s="208">
        <v>66</v>
      </c>
      <c r="X57" s="210">
        <v>346.4</v>
      </c>
      <c r="Y57" s="210">
        <v>177.6</v>
      </c>
      <c r="Z57" s="210"/>
      <c r="AA57" s="210"/>
      <c r="AB57" s="210"/>
      <c r="AC57" s="210"/>
      <c r="AD57" s="210"/>
      <c r="AE57" s="210"/>
      <c r="AF57" s="210"/>
      <c r="AG57" s="210"/>
      <c r="AH57" s="210"/>
      <c r="AI57" s="210"/>
      <c r="AJ57" s="210"/>
      <c r="AK57" s="210"/>
      <c r="AL57" s="210"/>
      <c r="AM57" s="210"/>
      <c r="AN57" s="210"/>
      <c r="AO57" s="210"/>
      <c r="AP57" s="210"/>
      <c r="AQ57" s="210"/>
    </row>
    <row r="58" spans="1:43" ht="14.25">
      <c r="A58" s="208">
        <v>67</v>
      </c>
      <c r="B58" s="210">
        <v>374.5</v>
      </c>
      <c r="C58" s="210"/>
      <c r="D58" s="210"/>
      <c r="E58" s="210"/>
      <c r="F58" s="210"/>
      <c r="G58" s="210"/>
      <c r="H58" s="210"/>
      <c r="I58" s="210"/>
      <c r="J58" s="210"/>
      <c r="K58" s="210"/>
      <c r="L58" s="210"/>
      <c r="M58" s="210"/>
      <c r="N58" s="210"/>
      <c r="O58" s="210"/>
      <c r="P58" s="210"/>
      <c r="Q58" s="210"/>
      <c r="R58" s="210"/>
      <c r="S58" s="210"/>
      <c r="T58" s="210"/>
      <c r="U58" s="210"/>
      <c r="W58" s="208">
        <v>67</v>
      </c>
      <c r="X58" s="210">
        <v>353</v>
      </c>
      <c r="Y58" s="210"/>
      <c r="Z58" s="210"/>
      <c r="AA58" s="210"/>
      <c r="AB58" s="210"/>
      <c r="AC58" s="210"/>
      <c r="AD58" s="210"/>
      <c r="AE58" s="210"/>
      <c r="AF58" s="210"/>
      <c r="AG58" s="210"/>
      <c r="AH58" s="210"/>
      <c r="AI58" s="210"/>
      <c r="AJ58" s="210"/>
      <c r="AK58" s="210"/>
      <c r="AL58" s="210"/>
      <c r="AM58" s="210"/>
      <c r="AN58" s="210"/>
      <c r="AO58" s="210"/>
      <c r="AP58" s="210"/>
      <c r="AQ58" s="210"/>
    </row>
  </sheetData>
  <sheetProtection/>
  <mergeCells count="2">
    <mergeCell ref="B5:U5"/>
    <mergeCell ref="X5:AQ5"/>
  </mergeCells>
  <conditionalFormatting sqref="W7:W58">
    <cfRule type="expression" priority="9" dxfId="7" stopIfTrue="1">
      <formula>MOD(ROW(),2)=0</formula>
    </cfRule>
    <cfRule type="expression" priority="10" dxfId="6" stopIfTrue="1">
      <formula>MOD(ROW(),2)&lt;&gt;0</formula>
    </cfRule>
  </conditionalFormatting>
  <conditionalFormatting sqref="X7:AQ57">
    <cfRule type="expression" priority="11" dxfId="1" stopIfTrue="1">
      <formula>MOD(ROW(),2)=0</formula>
    </cfRule>
    <cfRule type="expression" priority="12" dxfId="0" stopIfTrue="1">
      <formula>MOD(ROW(),2)&lt;&gt;0</formula>
    </cfRule>
  </conditionalFormatting>
  <conditionalFormatting sqref="A7:A58">
    <cfRule type="expression" priority="5" dxfId="7" stopIfTrue="1">
      <formula>MOD(ROW(),2)=0</formula>
    </cfRule>
    <cfRule type="expression" priority="6" dxfId="6" stopIfTrue="1">
      <formula>MOD(ROW(),2)&lt;&gt;0</formula>
    </cfRule>
  </conditionalFormatting>
  <conditionalFormatting sqref="B7:U57">
    <cfRule type="expression" priority="7" dxfId="1" stopIfTrue="1">
      <formula>MOD(ROW(),2)=0</formula>
    </cfRule>
    <cfRule type="expression" priority="8" dxfId="0" stopIfTrue="1">
      <formula>MOD(ROW(),2)&lt;&gt;0</formula>
    </cfRule>
  </conditionalFormatting>
  <conditionalFormatting sqref="X58:AQ58">
    <cfRule type="expression" priority="3" dxfId="1" stopIfTrue="1">
      <formula>MOD(ROW(),2)=0</formula>
    </cfRule>
    <cfRule type="expression" priority="4" dxfId="0" stopIfTrue="1">
      <formula>MOD(ROW(),2)&lt;&gt;0</formula>
    </cfRule>
  </conditionalFormatting>
  <conditionalFormatting sqref="B58:U58">
    <cfRule type="expression" priority="1" dxfId="1" stopIfTrue="1">
      <formula>MOD(ROW(),2)=0</formula>
    </cfRule>
    <cfRule type="expression" priority="2" dxfId="0" stopIfTrue="1">
      <formula>MOD(ROW(),2)&lt;&gt;0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2:Z25"/>
  <sheetViews>
    <sheetView zoomScalePageLayoutView="0" workbookViewId="0" topLeftCell="A1">
      <selection activeCell="J31" sqref="J31"/>
    </sheetView>
  </sheetViews>
  <sheetFormatPr defaultColWidth="9.140625" defaultRowHeight="12.75"/>
  <cols>
    <col min="1" max="1" width="18.421875" style="25" customWidth="1"/>
    <col min="2" max="16384" width="9.140625" style="25" customWidth="1"/>
  </cols>
  <sheetData>
    <row r="2" spans="1:14" ht="14.25">
      <c r="A2" s="243" t="s">
        <v>51</v>
      </c>
      <c r="B2" s="243"/>
      <c r="C2" s="243"/>
      <c r="D2" s="243"/>
      <c r="E2" s="243"/>
      <c r="F2" s="243"/>
      <c r="G2" s="243"/>
      <c r="H2" s="243"/>
      <c r="I2" s="243"/>
      <c r="J2" s="243"/>
      <c r="K2" s="243"/>
      <c r="L2" s="243"/>
      <c r="M2" s="243"/>
      <c r="N2" s="243"/>
    </row>
    <row r="3" spans="1:14" ht="14.25">
      <c r="A3" s="244" t="s">
        <v>52</v>
      </c>
      <c r="B3" s="244"/>
      <c r="C3" s="244"/>
      <c r="D3" s="244"/>
      <c r="E3" s="244"/>
      <c r="F3" s="244"/>
      <c r="G3" s="244"/>
      <c r="H3" s="244"/>
      <c r="I3" s="244"/>
      <c r="J3" s="244"/>
      <c r="K3" s="244"/>
      <c r="L3" s="244"/>
      <c r="M3" s="244"/>
      <c r="N3" s="244"/>
    </row>
    <row r="4" spans="1:14" ht="14.25">
      <c r="A4" s="244" t="s">
        <v>53</v>
      </c>
      <c r="B4" s="244"/>
      <c r="C4" s="244"/>
      <c r="D4" s="244"/>
      <c r="E4" s="244"/>
      <c r="F4" s="244"/>
      <c r="G4" s="244"/>
      <c r="H4" s="244"/>
      <c r="I4" s="244"/>
      <c r="J4" s="244"/>
      <c r="K4" s="244"/>
      <c r="L4" s="244"/>
      <c r="M4" s="244"/>
      <c r="N4" s="244"/>
    </row>
    <row r="5" spans="1:14" ht="15" thickBot="1">
      <c r="A5" s="244" t="s">
        <v>54</v>
      </c>
      <c r="B5" s="244"/>
      <c r="C5" s="244"/>
      <c r="D5" s="244"/>
      <c r="E5" s="244"/>
      <c r="F5" s="244"/>
      <c r="G5" s="244"/>
      <c r="H5" s="244"/>
      <c r="I5" s="244"/>
      <c r="J5" s="244"/>
      <c r="K5" s="244"/>
      <c r="L5" s="244"/>
      <c r="M5" s="244"/>
      <c r="N5" s="244"/>
    </row>
    <row r="6" spans="1:14" ht="15" thickBot="1">
      <c r="A6" s="245" t="s">
        <v>55</v>
      </c>
      <c r="B6" s="246"/>
      <c r="C6" s="246"/>
      <c r="D6" s="246"/>
      <c r="E6" s="246"/>
      <c r="F6" s="246"/>
      <c r="G6" s="246"/>
      <c r="H6" s="246"/>
      <c r="I6" s="246"/>
      <c r="J6" s="246"/>
      <c r="K6" s="246"/>
      <c r="L6" s="246"/>
      <c r="M6" s="247"/>
      <c r="N6" s="67"/>
    </row>
    <row r="7" spans="1:14" ht="29.25" customHeight="1" thickBot="1">
      <c r="A7" s="124" t="s">
        <v>72</v>
      </c>
      <c r="B7" s="65">
        <v>0</v>
      </c>
      <c r="C7" s="65">
        <v>1</v>
      </c>
      <c r="D7" s="65">
        <v>2</v>
      </c>
      <c r="E7" s="65">
        <v>3</v>
      </c>
      <c r="F7" s="65">
        <v>4</v>
      </c>
      <c r="G7" s="65">
        <v>5</v>
      </c>
      <c r="H7" s="65">
        <v>6</v>
      </c>
      <c r="I7" s="65">
        <v>7</v>
      </c>
      <c r="J7" s="65">
        <v>8</v>
      </c>
      <c r="K7" s="65">
        <v>9</v>
      </c>
      <c r="L7" s="65">
        <v>10</v>
      </c>
      <c r="M7" s="65">
        <v>11</v>
      </c>
      <c r="N7" s="66"/>
    </row>
    <row r="8" spans="1:26" ht="15" thickBot="1">
      <c r="A8" s="69">
        <v>0</v>
      </c>
      <c r="B8" s="70">
        <v>1</v>
      </c>
      <c r="C8" s="70">
        <v>0.995</v>
      </c>
      <c r="D8" s="70">
        <v>0.991</v>
      </c>
      <c r="E8" s="70">
        <v>0.986</v>
      </c>
      <c r="F8" s="70">
        <v>0.981</v>
      </c>
      <c r="G8" s="70">
        <v>0.977</v>
      </c>
      <c r="H8" s="70">
        <v>0.972</v>
      </c>
      <c r="I8" s="70">
        <v>0.967</v>
      </c>
      <c r="J8" s="70">
        <v>0.963</v>
      </c>
      <c r="K8" s="70">
        <v>0.958</v>
      </c>
      <c r="L8" s="70">
        <v>0.953</v>
      </c>
      <c r="M8" s="70">
        <v>0.949</v>
      </c>
      <c r="N8" s="66"/>
      <c r="O8" s="71"/>
      <c r="P8" s="71"/>
      <c r="Q8" s="71"/>
      <c r="R8" s="71"/>
      <c r="S8" s="71"/>
      <c r="T8" s="71"/>
      <c r="U8" s="71"/>
      <c r="V8" s="71"/>
      <c r="W8" s="71"/>
      <c r="X8" s="71"/>
      <c r="Y8" s="71"/>
      <c r="Z8" s="71"/>
    </row>
    <row r="9" spans="1:26" ht="15" thickBot="1">
      <c r="A9" s="69">
        <v>1</v>
      </c>
      <c r="B9" s="70">
        <v>0.944</v>
      </c>
      <c r="C9" s="70">
        <v>0.94</v>
      </c>
      <c r="D9" s="70">
        <v>0.936</v>
      </c>
      <c r="E9" s="70">
        <v>0.931</v>
      </c>
      <c r="F9" s="70">
        <v>0.927</v>
      </c>
      <c r="G9" s="70">
        <v>0.923</v>
      </c>
      <c r="H9" s="70">
        <v>0.918</v>
      </c>
      <c r="I9" s="70">
        <v>0.914</v>
      </c>
      <c r="J9" s="70">
        <v>0.91</v>
      </c>
      <c r="K9" s="70">
        <v>0.906</v>
      </c>
      <c r="L9" s="70">
        <v>0.901</v>
      </c>
      <c r="M9" s="70">
        <v>0.897</v>
      </c>
      <c r="N9" s="66"/>
      <c r="O9" s="71"/>
      <c r="P9" s="71"/>
      <c r="Q9" s="71"/>
      <c r="R9" s="71"/>
      <c r="S9" s="71"/>
      <c r="T9" s="71"/>
      <c r="U9" s="71"/>
      <c r="V9" s="71"/>
      <c r="W9" s="71"/>
      <c r="X9" s="71"/>
      <c r="Y9" s="71"/>
      <c r="Z9" s="71"/>
    </row>
    <row r="10" spans="1:26" ht="15" thickBot="1">
      <c r="A10" s="69">
        <v>2</v>
      </c>
      <c r="B10" s="70">
        <v>0.893</v>
      </c>
      <c r="C10" s="70">
        <v>0.889</v>
      </c>
      <c r="D10" s="70">
        <v>0.885</v>
      </c>
      <c r="E10" s="70">
        <v>0.881</v>
      </c>
      <c r="F10" s="70">
        <v>0.877</v>
      </c>
      <c r="G10" s="70">
        <v>0.873</v>
      </c>
      <c r="H10" s="70">
        <v>0.869</v>
      </c>
      <c r="I10" s="70">
        <v>0.866</v>
      </c>
      <c r="J10" s="70">
        <v>0.862</v>
      </c>
      <c r="K10" s="70">
        <v>0.858</v>
      </c>
      <c r="L10" s="70">
        <v>0.854</v>
      </c>
      <c r="M10" s="70">
        <v>0.85</v>
      </c>
      <c r="N10" s="66"/>
      <c r="O10" s="71"/>
      <c r="P10" s="71"/>
      <c r="Q10" s="71"/>
      <c r="R10" s="71"/>
      <c r="S10" s="71"/>
      <c r="T10" s="71"/>
      <c r="U10" s="71"/>
      <c r="V10" s="71"/>
      <c r="W10" s="71"/>
      <c r="X10" s="71"/>
      <c r="Y10" s="71"/>
      <c r="Z10" s="71"/>
    </row>
    <row r="11" spans="1:26" ht="15" thickBot="1">
      <c r="A11" s="69">
        <v>3</v>
      </c>
      <c r="B11" s="70">
        <v>0.846</v>
      </c>
      <c r="C11" s="122">
        <v>0.842</v>
      </c>
      <c r="D11" s="122">
        <v>0.839</v>
      </c>
      <c r="E11" s="122">
        <v>0.835</v>
      </c>
      <c r="F11" s="122">
        <v>0.832</v>
      </c>
      <c r="G11" s="122">
        <v>0.828</v>
      </c>
      <c r="H11" s="122">
        <v>0.824</v>
      </c>
      <c r="I11" s="122">
        <v>0.821</v>
      </c>
      <c r="J11" s="122">
        <v>0.817</v>
      </c>
      <c r="K11" s="122">
        <v>0.814</v>
      </c>
      <c r="L11" s="122">
        <v>0.81</v>
      </c>
      <c r="M11" s="122">
        <v>0.806</v>
      </c>
      <c r="N11" s="66"/>
      <c r="O11" s="71"/>
      <c r="P11" s="71"/>
      <c r="Q11" s="71"/>
      <c r="R11" s="71"/>
      <c r="S11" s="71"/>
      <c r="T11" s="71"/>
      <c r="U11" s="71"/>
      <c r="V11" s="71"/>
      <c r="W11" s="71"/>
      <c r="X11" s="71"/>
      <c r="Y11" s="71"/>
      <c r="Z11" s="71"/>
    </row>
    <row r="12" spans="1:26" ht="15" thickBot="1">
      <c r="A12" s="123">
        <v>4</v>
      </c>
      <c r="B12" s="122">
        <v>0.803</v>
      </c>
      <c r="C12" s="122">
        <v>0.799</v>
      </c>
      <c r="D12" s="122">
        <v>0.796</v>
      </c>
      <c r="E12" s="122">
        <v>0.793</v>
      </c>
      <c r="F12" s="122">
        <v>0.79</v>
      </c>
      <c r="G12" s="122">
        <v>0.786</v>
      </c>
      <c r="H12" s="122">
        <v>0.783</v>
      </c>
      <c r="I12" s="122">
        <v>0.78</v>
      </c>
      <c r="J12" s="122">
        <v>0.776</v>
      </c>
      <c r="K12" s="122">
        <v>0.773</v>
      </c>
      <c r="L12" s="122">
        <v>0.77</v>
      </c>
      <c r="M12" s="122">
        <v>0.766</v>
      </c>
      <c r="N12" s="66"/>
      <c r="O12" s="71"/>
      <c r="P12" s="71"/>
      <c r="Q12" s="71"/>
      <c r="R12" s="71"/>
      <c r="S12" s="71"/>
      <c r="T12" s="71"/>
      <c r="U12" s="71"/>
      <c r="V12" s="71"/>
      <c r="W12" s="71"/>
      <c r="X12" s="71"/>
      <c r="Y12" s="71"/>
      <c r="Z12" s="71"/>
    </row>
    <row r="13" spans="1:26" ht="15" thickBot="1">
      <c r="A13" s="123">
        <v>5</v>
      </c>
      <c r="B13" s="122">
        <v>0.763</v>
      </c>
      <c r="C13" s="122">
        <v>0.76</v>
      </c>
      <c r="D13" s="122">
        <v>0.757</v>
      </c>
      <c r="E13" s="122">
        <v>0.754</v>
      </c>
      <c r="F13" s="122">
        <v>0.751</v>
      </c>
      <c r="G13" s="122">
        <v>0.748</v>
      </c>
      <c r="H13" s="122">
        <v>0.745</v>
      </c>
      <c r="I13" s="122">
        <v>0.742</v>
      </c>
      <c r="J13" s="122">
        <v>0.738</v>
      </c>
      <c r="K13" s="122">
        <v>0.735</v>
      </c>
      <c r="L13" s="122">
        <v>0.732</v>
      </c>
      <c r="M13" s="122">
        <v>0.729</v>
      </c>
      <c r="N13" s="66"/>
      <c r="O13" s="71"/>
      <c r="P13" s="71"/>
      <c r="Q13" s="71"/>
      <c r="R13" s="71"/>
      <c r="S13" s="71"/>
      <c r="T13" s="71"/>
      <c r="U13" s="71"/>
      <c r="V13" s="71"/>
      <c r="W13" s="71"/>
      <c r="X13" s="71"/>
      <c r="Y13" s="71"/>
      <c r="Z13" s="71"/>
    </row>
    <row r="14" spans="1:26" ht="15" thickBot="1">
      <c r="A14" s="123">
        <v>6</v>
      </c>
      <c r="B14" s="122">
        <v>0.726</v>
      </c>
      <c r="C14" s="122">
        <v>0.723</v>
      </c>
      <c r="D14" s="122">
        <v>0.721</v>
      </c>
      <c r="E14" s="122">
        <v>0.718</v>
      </c>
      <c r="F14" s="122">
        <v>0.715</v>
      </c>
      <c r="G14" s="122">
        <v>0.712</v>
      </c>
      <c r="H14" s="122">
        <v>0.709</v>
      </c>
      <c r="I14" s="122">
        <v>0.706</v>
      </c>
      <c r="J14" s="122">
        <v>0.703</v>
      </c>
      <c r="K14" s="122">
        <v>0.701</v>
      </c>
      <c r="L14" s="122">
        <v>0.698</v>
      </c>
      <c r="M14" s="122">
        <v>0.695</v>
      </c>
      <c r="N14" s="66"/>
      <c r="O14" s="71"/>
      <c r="P14" s="71"/>
      <c r="Q14" s="71"/>
      <c r="R14" s="71"/>
      <c r="S14" s="71"/>
      <c r="T14" s="71"/>
      <c r="U14" s="71"/>
      <c r="V14" s="71"/>
      <c r="W14" s="71"/>
      <c r="X14" s="71"/>
      <c r="Y14" s="71"/>
      <c r="Z14" s="71"/>
    </row>
    <row r="15" spans="1:26" ht="15" thickBot="1">
      <c r="A15" s="123">
        <v>7</v>
      </c>
      <c r="B15" s="122">
        <v>0.692</v>
      </c>
      <c r="C15" s="122">
        <v>0.689</v>
      </c>
      <c r="D15" s="122">
        <v>0.687</v>
      </c>
      <c r="E15" s="122">
        <v>0.684</v>
      </c>
      <c r="F15" s="122">
        <v>0.682</v>
      </c>
      <c r="G15" s="122">
        <v>0.679</v>
      </c>
      <c r="H15" s="122">
        <v>0.676</v>
      </c>
      <c r="I15" s="122">
        <v>0.674</v>
      </c>
      <c r="J15" s="122">
        <v>0.671</v>
      </c>
      <c r="K15" s="122">
        <v>0.668</v>
      </c>
      <c r="L15" s="122">
        <v>0.666</v>
      </c>
      <c r="M15" s="122">
        <v>0.663</v>
      </c>
      <c r="N15" s="66"/>
      <c r="O15" s="71"/>
      <c r="P15" s="71"/>
      <c r="Q15" s="71"/>
      <c r="R15" s="71"/>
      <c r="S15" s="71"/>
      <c r="T15" s="71"/>
      <c r="U15" s="71"/>
      <c r="V15" s="71"/>
      <c r="W15" s="71"/>
      <c r="X15" s="71"/>
      <c r="Y15" s="71"/>
      <c r="Z15" s="71"/>
    </row>
    <row r="16" spans="1:26" ht="15" thickBot="1">
      <c r="A16" s="123">
        <v>8</v>
      </c>
      <c r="B16" s="122">
        <v>0.66</v>
      </c>
      <c r="C16" s="122">
        <v>0.658</v>
      </c>
      <c r="D16" s="122">
        <v>0.656</v>
      </c>
      <c r="E16" s="122">
        <v>0.653</v>
      </c>
      <c r="F16" s="122">
        <v>0.651</v>
      </c>
      <c r="G16" s="122">
        <v>0.648</v>
      </c>
      <c r="H16" s="122">
        <v>0.646</v>
      </c>
      <c r="I16" s="122">
        <v>0.643</v>
      </c>
      <c r="J16" s="122">
        <v>0.641</v>
      </c>
      <c r="K16" s="122">
        <v>0.638</v>
      </c>
      <c r="L16" s="122">
        <v>0.636</v>
      </c>
      <c r="M16" s="122">
        <v>0.633</v>
      </c>
      <c r="N16" s="66"/>
      <c r="O16" s="71"/>
      <c r="P16" s="71"/>
      <c r="Q16" s="71"/>
      <c r="R16" s="71"/>
      <c r="S16" s="71"/>
      <c r="T16" s="71"/>
      <c r="U16" s="71"/>
      <c r="V16" s="71"/>
      <c r="W16" s="71"/>
      <c r="X16" s="71"/>
      <c r="Y16" s="71"/>
      <c r="Z16" s="71"/>
    </row>
    <row r="17" spans="1:26" ht="15" thickBot="1">
      <c r="A17" s="123">
        <v>9</v>
      </c>
      <c r="B17" s="122">
        <v>0.631</v>
      </c>
      <c r="C17" s="122">
        <v>0.629</v>
      </c>
      <c r="D17" s="122">
        <v>0.626</v>
      </c>
      <c r="E17" s="122">
        <v>0.624</v>
      </c>
      <c r="F17" s="122">
        <v>0.622</v>
      </c>
      <c r="G17" s="122">
        <v>0.62</v>
      </c>
      <c r="H17" s="122">
        <v>0.617</v>
      </c>
      <c r="I17" s="122">
        <v>0.615</v>
      </c>
      <c r="J17" s="122">
        <v>0.613</v>
      </c>
      <c r="K17" s="122">
        <v>0.61</v>
      </c>
      <c r="L17" s="122">
        <v>0.608</v>
      </c>
      <c r="M17" s="122">
        <v>0.606</v>
      </c>
      <c r="N17" s="66"/>
      <c r="O17" s="71"/>
      <c r="P17" s="71"/>
      <c r="Q17" s="71"/>
      <c r="R17" s="71"/>
      <c r="S17" s="71"/>
      <c r="T17" s="71"/>
      <c r="U17" s="71"/>
      <c r="V17" s="71"/>
      <c r="W17" s="71"/>
      <c r="X17" s="71"/>
      <c r="Y17" s="71"/>
      <c r="Z17" s="71"/>
    </row>
    <row r="18" spans="1:26" ht="15" thickBot="1">
      <c r="A18" s="123">
        <v>10</v>
      </c>
      <c r="B18" s="122">
        <v>0.603</v>
      </c>
      <c r="C18" s="122">
        <v>0.601</v>
      </c>
      <c r="D18" s="122">
        <v>0.599</v>
      </c>
      <c r="E18" s="122">
        <v>0.597</v>
      </c>
      <c r="F18" s="122">
        <v>0.595</v>
      </c>
      <c r="G18" s="122">
        <v>0.593</v>
      </c>
      <c r="H18" s="122">
        <v>0.591</v>
      </c>
      <c r="I18" s="122">
        <v>0.589</v>
      </c>
      <c r="J18" s="122">
        <v>0.586</v>
      </c>
      <c r="K18" s="122">
        <v>0.584</v>
      </c>
      <c r="L18" s="122">
        <v>0.582</v>
      </c>
      <c r="M18" s="122">
        <v>0.58</v>
      </c>
      <c r="N18" s="66"/>
      <c r="O18" s="71"/>
      <c r="P18" s="71"/>
      <c r="Q18" s="71"/>
      <c r="R18" s="71"/>
      <c r="S18" s="71"/>
      <c r="T18" s="71"/>
      <c r="U18" s="71"/>
      <c r="V18" s="71"/>
      <c r="W18" s="71"/>
      <c r="X18" s="71"/>
      <c r="Y18" s="71"/>
      <c r="Z18" s="71"/>
    </row>
    <row r="19" spans="1:26" ht="15" thickBot="1">
      <c r="A19" s="123">
        <v>11</v>
      </c>
      <c r="B19" s="122">
        <v>0.578</v>
      </c>
      <c r="C19" s="122">
        <v>0.576</v>
      </c>
      <c r="D19" s="122">
        <v>0.574</v>
      </c>
      <c r="E19" s="122">
        <v>0.572</v>
      </c>
      <c r="F19" s="122">
        <v>0.57</v>
      </c>
      <c r="G19" s="122">
        <v>0.568</v>
      </c>
      <c r="H19" s="122">
        <v>0.566</v>
      </c>
      <c r="I19" s="122">
        <v>0.564</v>
      </c>
      <c r="J19" s="122">
        <v>0.562</v>
      </c>
      <c r="K19" s="122">
        <v>0.56</v>
      </c>
      <c r="L19" s="122">
        <v>0.558</v>
      </c>
      <c r="M19" s="122">
        <v>0.556</v>
      </c>
      <c r="N19" s="66"/>
      <c r="O19" s="71"/>
      <c r="P19" s="71"/>
      <c r="Q19" s="71"/>
      <c r="R19" s="71"/>
      <c r="S19" s="71"/>
      <c r="T19" s="71"/>
      <c r="U19" s="71"/>
      <c r="V19" s="71"/>
      <c r="W19" s="71"/>
      <c r="X19" s="71"/>
      <c r="Y19" s="71"/>
      <c r="Z19" s="71"/>
    </row>
    <row r="20" spans="1:26" ht="15" thickBot="1">
      <c r="A20" s="123">
        <v>12</v>
      </c>
      <c r="B20" s="122">
        <v>0.554</v>
      </c>
      <c r="C20" s="122">
        <v>0.552</v>
      </c>
      <c r="D20" s="122">
        <v>0.55</v>
      </c>
      <c r="E20" s="122">
        <v>0.548</v>
      </c>
      <c r="F20" s="122">
        <v>0.546</v>
      </c>
      <c r="G20" s="122">
        <v>0.544</v>
      </c>
      <c r="H20" s="122">
        <v>0.542</v>
      </c>
      <c r="I20" s="122">
        <v>0.541</v>
      </c>
      <c r="J20" s="122">
        <v>0.539</v>
      </c>
      <c r="K20" s="122">
        <v>0.537</v>
      </c>
      <c r="L20" s="122">
        <v>0.535</v>
      </c>
      <c r="M20" s="122">
        <v>0.533</v>
      </c>
      <c r="N20" s="66"/>
      <c r="O20" s="71"/>
      <c r="P20" s="71"/>
      <c r="Q20" s="71"/>
      <c r="R20" s="71"/>
      <c r="S20" s="71"/>
      <c r="T20" s="71"/>
      <c r="U20" s="71"/>
      <c r="V20" s="71"/>
      <c r="W20" s="71"/>
      <c r="X20" s="71"/>
      <c r="Y20" s="71"/>
      <c r="Z20" s="71"/>
    </row>
    <row r="21" spans="1:14" ht="15" thickBot="1">
      <c r="A21" s="123"/>
      <c r="B21" s="122">
        <v>0.531</v>
      </c>
      <c r="C21" s="68"/>
      <c r="D21" s="68"/>
      <c r="E21" s="68"/>
      <c r="F21" s="68"/>
      <c r="G21" s="68"/>
      <c r="H21" s="68"/>
      <c r="I21" s="68"/>
      <c r="J21" s="68"/>
      <c r="K21" s="68"/>
      <c r="L21" s="68"/>
      <c r="M21" s="68"/>
      <c r="N21" s="66"/>
    </row>
    <row r="22" ht="14.25">
      <c r="A22" s="72"/>
    </row>
    <row r="23" spans="1:2" ht="14.25">
      <c r="A23" s="73" t="s">
        <v>56</v>
      </c>
      <c r="B23" s="73" t="s">
        <v>57</v>
      </c>
    </row>
    <row r="24" spans="1:2" ht="14.25">
      <c r="A24" s="72" t="s">
        <v>58</v>
      </c>
      <c r="B24" s="73" t="s">
        <v>59</v>
      </c>
    </row>
    <row r="25" spans="1:2" ht="14.25">
      <c r="A25" s="74"/>
      <c r="B25" s="75" t="s">
        <v>60</v>
      </c>
    </row>
  </sheetData>
  <sheetProtection/>
  <mergeCells count="5">
    <mergeCell ref="A2:N2"/>
    <mergeCell ref="A3:N3"/>
    <mergeCell ref="A4:N4"/>
    <mergeCell ref="A5:N5"/>
    <mergeCell ref="A6:M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0"/>
  <dimension ref="A1:G30"/>
  <sheetViews>
    <sheetView showGridLines="0" showRowColHeaders="0" zoomScalePageLayoutView="0" workbookViewId="0" topLeftCell="A1">
      <selection activeCell="D15" sqref="D15"/>
    </sheetView>
  </sheetViews>
  <sheetFormatPr defaultColWidth="0" defaultRowHeight="12.75" zeroHeight="1"/>
  <cols>
    <col min="1" max="1" width="9.140625" style="0" customWidth="1"/>
    <col min="2" max="2" width="48.140625" style="0" bestFit="1" customWidth="1"/>
    <col min="3" max="3" width="0.71875" style="0" customWidth="1"/>
    <col min="4" max="4" width="11.00390625" style="13" customWidth="1"/>
    <col min="5" max="5" width="4.28125" style="0" customWidth="1"/>
    <col min="6" max="6" width="19.28125" style="0" customWidth="1"/>
    <col min="7" max="7" width="9.140625" style="0" customWidth="1"/>
    <col min="8" max="16384" width="9.140625" style="0" hidden="1" customWidth="1"/>
  </cols>
  <sheetData>
    <row r="1" spans="1:7" ht="12.75" thickBot="1">
      <c r="A1" s="192"/>
      <c r="B1" s="203"/>
      <c r="C1" s="203"/>
      <c r="D1" s="204"/>
      <c r="E1" s="203"/>
      <c r="F1" s="203"/>
      <c r="G1" s="192"/>
    </row>
    <row r="2" spans="1:7" ht="54" customHeight="1">
      <c r="A2" s="201"/>
      <c r="B2" s="196"/>
      <c r="C2" s="196"/>
      <c r="D2" s="51"/>
      <c r="E2" s="196"/>
      <c r="F2" s="196"/>
      <c r="G2" s="202"/>
    </row>
    <row r="3" spans="1:7" ht="15">
      <c r="A3" s="201"/>
      <c r="B3" s="249" t="s">
        <v>107</v>
      </c>
      <c r="C3" s="249"/>
      <c r="D3" s="249"/>
      <c r="E3" s="249"/>
      <c r="F3" s="249"/>
      <c r="G3" s="202"/>
    </row>
    <row r="4" spans="1:7" ht="12">
      <c r="A4" s="201"/>
      <c r="B4" s="196"/>
      <c r="C4" s="196"/>
      <c r="D4" s="51"/>
      <c r="E4" s="196"/>
      <c r="F4" s="196"/>
      <c r="G4" s="202"/>
    </row>
    <row r="5" spans="1:7" ht="12.75">
      <c r="A5" s="201"/>
      <c r="B5" s="197" t="s">
        <v>105</v>
      </c>
      <c r="C5" s="197"/>
      <c r="D5" s="51"/>
      <c r="E5" s="196"/>
      <c r="F5" s="196"/>
      <c r="G5" s="202"/>
    </row>
    <row r="6" spans="1:7" ht="12">
      <c r="A6" s="201"/>
      <c r="B6" s="198" t="s">
        <v>100</v>
      </c>
      <c r="C6" s="198"/>
      <c r="D6" s="42">
        <f>IF('Contributions calculator'!D4="","",'Contributions calculator'!D4)</f>
      </c>
      <c r="E6" s="196"/>
      <c r="F6" s="196"/>
      <c r="G6" s="202"/>
    </row>
    <row r="7" spans="1:7" ht="12">
      <c r="A7" s="201"/>
      <c r="B7" s="196"/>
      <c r="C7" s="196"/>
      <c r="D7" s="51"/>
      <c r="E7" s="196"/>
      <c r="F7" s="196"/>
      <c r="G7" s="202"/>
    </row>
    <row r="8" spans="1:7" ht="12">
      <c r="A8" s="201"/>
      <c r="B8" s="198" t="s">
        <v>99</v>
      </c>
      <c r="C8" s="198"/>
      <c r="D8" s="51" t="str">
        <f>IF(Codes!F8&gt;0,Codes!E8&amp;" years",Codes!E8)</f>
        <v>65 years</v>
      </c>
      <c r="E8" s="196">
        <f>IF(AND(Codes!F8&gt;0,Codes!F8&lt;&gt;""),Codes!F8&amp;" months","")</f>
      </c>
      <c r="F8" s="196"/>
      <c r="G8" s="202"/>
    </row>
    <row r="9" spans="1:7" ht="12">
      <c r="A9" s="201"/>
      <c r="B9" s="196"/>
      <c r="C9" s="196"/>
      <c r="D9" s="51"/>
      <c r="E9" s="196"/>
      <c r="F9" s="196"/>
      <c r="G9" s="202"/>
    </row>
    <row r="10" spans="1:7" ht="12">
      <c r="A10" s="201"/>
      <c r="B10" s="198" t="s">
        <v>103</v>
      </c>
      <c r="C10" s="198"/>
      <c r="D10" s="42">
        <f>IF('Contributions calculator'!D9="","",'Contributions calculator'!D9)</f>
      </c>
      <c r="E10" s="196"/>
      <c r="F10" s="196"/>
      <c r="G10" s="202"/>
    </row>
    <row r="11" spans="1:7" ht="12">
      <c r="A11" s="201"/>
      <c r="B11" s="196"/>
      <c r="C11" s="196"/>
      <c r="D11" s="51"/>
      <c r="E11" s="196"/>
      <c r="F11" s="196"/>
      <c r="G11" s="202"/>
    </row>
    <row r="12" spans="1:7" ht="12">
      <c r="A12" s="201"/>
      <c r="B12" s="198" t="s">
        <v>101</v>
      </c>
      <c r="C12" s="198"/>
      <c r="D12" s="51">
        <f>'Contributions calculator'!D11</f>
      </c>
      <c r="E12" s="196"/>
      <c r="F12" s="196"/>
      <c r="G12" s="202"/>
    </row>
    <row r="13" spans="1:7" ht="12">
      <c r="A13" s="201"/>
      <c r="B13" s="196"/>
      <c r="C13" s="196"/>
      <c r="D13" s="51"/>
      <c r="E13" s="196"/>
      <c r="F13" s="196"/>
      <c r="G13" s="202"/>
    </row>
    <row r="14" spans="1:7" ht="12">
      <c r="A14" s="201"/>
      <c r="B14" s="196"/>
      <c r="C14" s="196"/>
      <c r="D14" s="51"/>
      <c r="E14" s="196"/>
      <c r="F14" s="196"/>
      <c r="G14" s="202"/>
    </row>
    <row r="15" spans="1:7" ht="12.75">
      <c r="A15" s="201"/>
      <c r="B15" s="197" t="s">
        <v>106</v>
      </c>
      <c r="C15" s="197"/>
      <c r="D15" s="51"/>
      <c r="E15" s="196"/>
      <c r="F15" s="196"/>
      <c r="G15" s="202"/>
    </row>
    <row r="16" spans="1:7" ht="12">
      <c r="A16" s="201"/>
      <c r="B16" s="196"/>
      <c r="C16" s="196"/>
      <c r="D16" s="51"/>
      <c r="E16" s="196"/>
      <c r="F16" s="196"/>
      <c r="G16" s="202"/>
    </row>
    <row r="17" spans="1:7" ht="12">
      <c r="A17" s="201"/>
      <c r="B17" s="198" t="s">
        <v>98</v>
      </c>
      <c r="C17" s="198"/>
      <c r="D17" s="51">
        <f>IF('Contributions calculator'!D17="","",'Contributions calculator'!D17)</f>
      </c>
      <c r="E17" s="196"/>
      <c r="F17" s="196"/>
      <c r="G17" s="202"/>
    </row>
    <row r="18" spans="1:7" ht="12">
      <c r="A18" s="201"/>
      <c r="B18" s="196"/>
      <c r="C18" s="196"/>
      <c r="D18" s="51"/>
      <c r="E18" s="196"/>
      <c r="F18" s="196"/>
      <c r="G18" s="202"/>
    </row>
    <row r="19" spans="1:7" ht="12">
      <c r="A19" s="201"/>
      <c r="B19" s="198" t="s">
        <v>97</v>
      </c>
      <c r="C19" s="198"/>
      <c r="D19" s="199" t="str">
        <f>IF('Contributions calculator'!D19="Regular contributions","Regular contributions over "&amp;'Contributions calculator'!D21&amp;" years","Lump sum")</f>
        <v>Lump sum</v>
      </c>
      <c r="E19" s="196"/>
      <c r="F19" s="196"/>
      <c r="G19" s="202"/>
    </row>
    <row r="20" spans="1:7" ht="12">
      <c r="A20" s="201"/>
      <c r="B20" s="196"/>
      <c r="C20" s="196"/>
      <c r="D20" s="51"/>
      <c r="E20" s="196"/>
      <c r="F20" s="196"/>
      <c r="G20" s="202"/>
    </row>
    <row r="21" spans="1:7" ht="12">
      <c r="A21" s="201"/>
      <c r="B21" s="198" t="s">
        <v>102</v>
      </c>
      <c r="C21" s="198"/>
      <c r="D21" s="51">
        <f>IF('Contributions calculator'!D23="","",IF('Contributions calculator'!D23=Codes!D2,"No",IF('Contributions calculator'!D23=Codes!D3,"Yes")))</f>
      </c>
      <c r="E21" s="196"/>
      <c r="F21" s="196"/>
      <c r="G21" s="202"/>
    </row>
    <row r="22" spans="1:7" ht="12">
      <c r="A22" s="201"/>
      <c r="B22" s="196"/>
      <c r="C22" s="196"/>
      <c r="D22" s="51"/>
      <c r="E22" s="196"/>
      <c r="F22" s="196"/>
      <c r="G22" s="202"/>
    </row>
    <row r="23" spans="1:7" ht="12.75">
      <c r="A23" s="201"/>
      <c r="B23" s="197" t="s">
        <v>104</v>
      </c>
      <c r="C23" s="197"/>
      <c r="D23" s="51"/>
      <c r="E23" s="196"/>
      <c r="F23" s="196"/>
      <c r="G23" s="202"/>
    </row>
    <row r="24" spans="1:7" ht="12">
      <c r="A24" s="201"/>
      <c r="B24" s="198">
        <f>'Contributions calculator'!B27</f>
      </c>
      <c r="C24" s="198"/>
      <c r="D24" s="51">
        <f>'Contributions calculator'!D27</f>
      </c>
      <c r="E24" s="196"/>
      <c r="F24" s="196"/>
      <c r="G24" s="202"/>
    </row>
    <row r="25" spans="1:7" ht="12">
      <c r="A25" s="201"/>
      <c r="B25" s="198">
        <f>'Contributions calculator'!B28</f>
      </c>
      <c r="C25" s="198"/>
      <c r="D25" s="51">
        <f>'Contributions calculator'!D28</f>
      </c>
      <c r="E25" s="196"/>
      <c r="F25" s="196"/>
      <c r="G25" s="202"/>
    </row>
    <row r="26" spans="1:7" ht="12">
      <c r="A26" s="201"/>
      <c r="B26" s="198">
        <f>'Contributions calculator'!B29</f>
      </c>
      <c r="C26" s="198"/>
      <c r="D26" s="51">
        <f>'Contributions calculator'!D29</f>
      </c>
      <c r="E26" s="196"/>
      <c r="F26" s="196"/>
      <c r="G26" s="202"/>
    </row>
    <row r="27" spans="1:7" ht="12">
      <c r="A27" s="201"/>
      <c r="B27" s="196"/>
      <c r="C27" s="196"/>
      <c r="D27" s="51"/>
      <c r="E27" s="196"/>
      <c r="F27" s="196"/>
      <c r="G27" s="202"/>
    </row>
    <row r="28" spans="1:7" ht="73.5" customHeight="1">
      <c r="A28" s="201"/>
      <c r="B28" s="248" t="s">
        <v>126</v>
      </c>
      <c r="C28" s="248"/>
      <c r="D28" s="248"/>
      <c r="E28" s="248"/>
      <c r="F28" s="248"/>
      <c r="G28" s="202"/>
    </row>
    <row r="29" spans="1:7" ht="12.75" customHeight="1" thickBot="1">
      <c r="A29" s="201"/>
      <c r="B29" s="200"/>
      <c r="C29" s="200"/>
      <c r="D29" s="200"/>
      <c r="E29" s="200"/>
      <c r="F29" s="200"/>
      <c r="G29" s="202"/>
    </row>
    <row r="30" spans="1:7" ht="12">
      <c r="A30" s="192"/>
      <c r="B30" s="205"/>
      <c r="C30" s="205"/>
      <c r="D30" s="206"/>
      <c r="E30" s="205"/>
      <c r="F30" s="205"/>
      <c r="G30" s="192"/>
    </row>
  </sheetData>
  <sheetProtection sheet="1" objects="1" selectLockedCells="1" selectUnlockedCells="1"/>
  <mergeCells count="2">
    <mergeCell ref="B28:F28"/>
    <mergeCell ref="B3:F3"/>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1"/>
  <dimension ref="B1:IV39"/>
  <sheetViews>
    <sheetView showGridLines="0" zoomScalePageLayoutView="0" workbookViewId="0" topLeftCell="A1">
      <selection activeCell="B4" sqref="B4"/>
    </sheetView>
  </sheetViews>
  <sheetFormatPr defaultColWidth="0" defaultRowHeight="12.75" zeroHeight="1"/>
  <cols>
    <col min="1" max="1" width="9.140625" style="192" customWidth="1"/>
    <col min="2" max="2" width="99.57421875" style="0" customWidth="1"/>
    <col min="3" max="3" width="9.140625" style="0" customWidth="1"/>
    <col min="4" max="16384" width="9.140625" style="0" hidden="1" customWidth="1"/>
  </cols>
  <sheetData>
    <row r="1" spans="2:3" ht="12.75" thickBot="1">
      <c r="B1" s="192"/>
      <c r="C1" s="192"/>
    </row>
    <row r="2" spans="2:3" ht="23.25" customHeight="1" thickTop="1">
      <c r="B2" s="195" t="s">
        <v>119</v>
      </c>
      <c r="C2" s="192"/>
    </row>
    <row r="3" spans="2:6" ht="98.25" customHeight="1">
      <c r="B3" s="193" t="s">
        <v>120</v>
      </c>
      <c r="C3" s="192"/>
      <c r="D3" s="184"/>
      <c r="E3" s="184"/>
      <c r="F3" s="184"/>
    </row>
    <row r="4" spans="2:3" ht="307.5" customHeight="1">
      <c r="B4" s="193" t="s">
        <v>125</v>
      </c>
      <c r="C4" s="192"/>
    </row>
    <row r="5" spans="2:3" ht="58.5" customHeight="1" thickBot="1">
      <c r="B5" s="194" t="s">
        <v>118</v>
      </c>
      <c r="C5" s="192"/>
    </row>
    <row r="6" spans="2:256" ht="18.75" customHeight="1" thickTop="1">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row>
    <row r="39" ht="12" hidden="1">
      <c r="F39" t="s">
        <v>117</v>
      </c>
    </row>
  </sheetData>
  <sheetProtection sheet="1"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C3:G20"/>
  <sheetViews>
    <sheetView zoomScalePageLayoutView="0" workbookViewId="0" topLeftCell="A1">
      <selection activeCell="E10" sqref="E10"/>
    </sheetView>
  </sheetViews>
  <sheetFormatPr defaultColWidth="9.140625" defaultRowHeight="12.75"/>
  <cols>
    <col min="3" max="4" width="12.00390625" style="0" customWidth="1"/>
    <col min="5" max="5" width="49.00390625" style="0" customWidth="1"/>
    <col min="6" max="6" width="12.00390625" style="0" customWidth="1"/>
    <col min="7" max="7" width="18.140625" style="0" customWidth="1"/>
  </cols>
  <sheetData>
    <row r="2" ht="12.75" thickBot="1"/>
    <row r="3" spans="3:7" ht="43.5" thickBot="1">
      <c r="C3" s="226" t="s">
        <v>152</v>
      </c>
      <c r="D3" s="227" t="s">
        <v>153</v>
      </c>
      <c r="E3" s="227" t="s">
        <v>154</v>
      </c>
      <c r="F3" s="227" t="s">
        <v>155</v>
      </c>
      <c r="G3" s="227" t="s">
        <v>156</v>
      </c>
    </row>
    <row r="4" spans="3:7" ht="15" thickBot="1">
      <c r="C4" s="228" t="s">
        <v>157</v>
      </c>
      <c r="D4" s="229">
        <v>2015</v>
      </c>
      <c r="E4" s="230" t="s">
        <v>158</v>
      </c>
      <c r="F4" s="230" t="s">
        <v>40</v>
      </c>
      <c r="G4" s="230" t="s">
        <v>47</v>
      </c>
    </row>
    <row r="5" spans="3:7" ht="15" thickBot="1">
      <c r="C5" s="228" t="s">
        <v>136</v>
      </c>
      <c r="D5" s="229">
        <v>1995</v>
      </c>
      <c r="E5" s="230" t="s">
        <v>159</v>
      </c>
      <c r="F5" s="230" t="s">
        <v>160</v>
      </c>
      <c r="G5" s="230" t="s">
        <v>161</v>
      </c>
    </row>
    <row r="6" spans="3:7" ht="15" thickBot="1">
      <c r="C6" s="228" t="s">
        <v>162</v>
      </c>
      <c r="D6" s="229">
        <v>1995</v>
      </c>
      <c r="E6" s="230" t="s">
        <v>163</v>
      </c>
      <c r="F6" s="230" t="s">
        <v>164</v>
      </c>
      <c r="G6" s="230" t="s">
        <v>161</v>
      </c>
    </row>
    <row r="7" spans="3:7" ht="15" thickBot="1">
      <c r="C7" s="228" t="s">
        <v>146</v>
      </c>
      <c r="D7" s="229">
        <v>2008</v>
      </c>
      <c r="E7" s="230" t="s">
        <v>165</v>
      </c>
      <c r="F7" s="230" t="s">
        <v>166</v>
      </c>
      <c r="G7" s="230" t="s">
        <v>167</v>
      </c>
    </row>
    <row r="8" spans="3:7" ht="15" thickBot="1">
      <c r="C8" s="228" t="s">
        <v>148</v>
      </c>
      <c r="D8" s="229">
        <v>2008</v>
      </c>
      <c r="E8" s="230" t="s">
        <v>168</v>
      </c>
      <c r="F8" s="230" t="s">
        <v>169</v>
      </c>
      <c r="G8" s="230" t="s">
        <v>167</v>
      </c>
    </row>
    <row r="9" spans="3:7" ht="15" thickBot="1">
      <c r="C9" s="228" t="s">
        <v>170</v>
      </c>
      <c r="D9" s="229">
        <v>1995</v>
      </c>
      <c r="E9" s="230" t="s">
        <v>171</v>
      </c>
      <c r="F9" s="230" t="s">
        <v>172</v>
      </c>
      <c r="G9" s="230" t="s">
        <v>173</v>
      </c>
    </row>
    <row r="10" spans="3:7" ht="15" thickBot="1">
      <c r="C10" s="228" t="s">
        <v>174</v>
      </c>
      <c r="D10" s="229">
        <v>1995</v>
      </c>
      <c r="E10" s="230" t="s">
        <v>175</v>
      </c>
      <c r="F10" s="230" t="s">
        <v>176</v>
      </c>
      <c r="G10" s="230" t="s">
        <v>173</v>
      </c>
    </row>
    <row r="11" spans="3:7" ht="15" thickBot="1">
      <c r="C11" s="228" t="s">
        <v>177</v>
      </c>
      <c r="D11" s="229">
        <v>2008</v>
      </c>
      <c r="E11" s="230" t="s">
        <v>178</v>
      </c>
      <c r="F11" s="230" t="s">
        <v>179</v>
      </c>
      <c r="G11" s="230" t="s">
        <v>173</v>
      </c>
    </row>
    <row r="12" spans="3:7" ht="15" thickBot="1">
      <c r="C12" s="228" t="s">
        <v>180</v>
      </c>
      <c r="D12" s="229">
        <v>2008</v>
      </c>
      <c r="E12" s="230" t="s">
        <v>181</v>
      </c>
      <c r="F12" s="230" t="s">
        <v>182</v>
      </c>
      <c r="G12" s="230" t="s">
        <v>173</v>
      </c>
    </row>
    <row r="13" spans="3:7" ht="15" thickBot="1">
      <c r="C13" s="228" t="s">
        <v>128</v>
      </c>
      <c r="D13" s="229">
        <v>2015</v>
      </c>
      <c r="E13" s="230" t="s">
        <v>183</v>
      </c>
      <c r="F13" s="230" t="s">
        <v>184</v>
      </c>
      <c r="G13" s="230" t="s">
        <v>185</v>
      </c>
    </row>
    <row r="14" spans="3:7" ht="15" thickBot="1">
      <c r="C14" s="228" t="s">
        <v>129</v>
      </c>
      <c r="D14" s="229">
        <v>2015</v>
      </c>
      <c r="E14" s="230" t="s">
        <v>186</v>
      </c>
      <c r="F14" s="230" t="s">
        <v>187</v>
      </c>
      <c r="G14" s="230" t="s">
        <v>188</v>
      </c>
    </row>
    <row r="15" spans="3:7" ht="15" thickBot="1">
      <c r="C15" s="228" t="s">
        <v>127</v>
      </c>
      <c r="D15" s="229">
        <v>2015</v>
      </c>
      <c r="E15" s="230" t="s">
        <v>189</v>
      </c>
      <c r="F15" s="230" t="s">
        <v>190</v>
      </c>
      <c r="G15" s="230" t="s">
        <v>191</v>
      </c>
    </row>
    <row r="16" spans="3:7" ht="15" thickBot="1">
      <c r="C16" s="228" t="s">
        <v>130</v>
      </c>
      <c r="D16" s="229">
        <v>2015</v>
      </c>
      <c r="E16" s="230" t="s">
        <v>192</v>
      </c>
      <c r="F16" s="230" t="s">
        <v>193</v>
      </c>
      <c r="G16" s="230" t="s">
        <v>194</v>
      </c>
    </row>
    <row r="17" spans="3:7" ht="15" thickBot="1">
      <c r="C17" s="228" t="s">
        <v>131</v>
      </c>
      <c r="D17" s="229">
        <v>2015</v>
      </c>
      <c r="E17" s="230" t="s">
        <v>195</v>
      </c>
      <c r="F17" s="230" t="s">
        <v>196</v>
      </c>
      <c r="G17" s="230" t="s">
        <v>185</v>
      </c>
    </row>
    <row r="18" spans="3:7" ht="15" thickBot="1">
      <c r="C18" s="228" t="s">
        <v>132</v>
      </c>
      <c r="D18" s="229">
        <v>2015</v>
      </c>
      <c r="E18" s="230" t="s">
        <v>197</v>
      </c>
      <c r="F18" s="230" t="s">
        <v>198</v>
      </c>
      <c r="G18" s="230" t="s">
        <v>188</v>
      </c>
    </row>
    <row r="19" spans="3:7" ht="15" thickBot="1">
      <c r="C19" s="228" t="s">
        <v>133</v>
      </c>
      <c r="D19" s="229">
        <v>2015</v>
      </c>
      <c r="E19" s="230" t="s">
        <v>199</v>
      </c>
      <c r="F19" s="230" t="s">
        <v>200</v>
      </c>
      <c r="G19" s="230" t="s">
        <v>191</v>
      </c>
    </row>
    <row r="20" spans="3:7" ht="15" thickBot="1">
      <c r="C20" s="228" t="s">
        <v>134</v>
      </c>
      <c r="D20" s="229">
        <v>2015</v>
      </c>
      <c r="E20" s="230" t="s">
        <v>201</v>
      </c>
      <c r="F20" s="230" t="s">
        <v>202</v>
      </c>
      <c r="G20" s="230" t="s">
        <v>194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S1638"/>
  <sheetViews>
    <sheetView zoomScalePageLayoutView="0" workbookViewId="0" topLeftCell="A1">
      <selection activeCell="I27" sqref="I27"/>
    </sheetView>
  </sheetViews>
  <sheetFormatPr defaultColWidth="9.140625" defaultRowHeight="12.75"/>
  <cols>
    <col min="1" max="1" width="9.140625" style="35" customWidth="1"/>
    <col min="2" max="2" width="15.421875" style="6" customWidth="1"/>
    <col min="3" max="3" width="19.8515625" style="6" customWidth="1"/>
    <col min="4" max="4" width="23.140625" style="6" customWidth="1"/>
    <col min="5" max="5" width="16.7109375" style="6" bestFit="1" customWidth="1"/>
    <col min="6" max="6" width="16.7109375" style="6" customWidth="1"/>
    <col min="7" max="7" width="8.7109375" style="6" customWidth="1"/>
    <col min="8" max="8" width="11.140625" style="6" customWidth="1"/>
    <col min="9" max="9" width="61.140625" style="6" bestFit="1" customWidth="1"/>
    <col min="10" max="10" width="13.140625" style="6" bestFit="1" customWidth="1"/>
    <col min="11" max="11" width="2.421875" style="6" customWidth="1"/>
    <col min="12" max="12" width="3.7109375" style="0" customWidth="1"/>
    <col min="13" max="13" width="17.8515625" style="0" customWidth="1"/>
    <col min="15" max="15" width="18.00390625" style="0" customWidth="1"/>
    <col min="16" max="16" width="18.57421875" style="0" customWidth="1"/>
    <col min="17" max="17" width="4.00390625" style="0" customWidth="1"/>
    <col min="18" max="18" width="20.8515625" style="0" bestFit="1" customWidth="1"/>
    <col min="19" max="19" width="18.00390625" style="0" bestFit="1" customWidth="1"/>
  </cols>
  <sheetData>
    <row r="1" spans="1:19" s="1" customFormat="1" ht="17.25" thickBot="1" thickTop="1">
      <c r="A1" s="76"/>
      <c r="B1" s="2" t="s">
        <v>7</v>
      </c>
      <c r="C1" s="114" t="s">
        <v>29</v>
      </c>
      <c r="D1" s="114" t="s">
        <v>19</v>
      </c>
      <c r="E1" s="114" t="s">
        <v>91</v>
      </c>
      <c r="F1" s="132" t="s">
        <v>84</v>
      </c>
      <c r="G1" s="7"/>
      <c r="H1" s="47"/>
      <c r="I1" s="49" t="s">
        <v>62</v>
      </c>
      <c r="J1" s="48"/>
      <c r="K1" s="3"/>
      <c r="L1"/>
      <c r="M1"/>
      <c r="N1"/>
      <c r="O1"/>
      <c r="P1"/>
      <c r="Q1"/>
      <c r="R1"/>
      <c r="S1"/>
    </row>
    <row r="2" spans="2:11" ht="12.75">
      <c r="B2" s="4">
        <f ca="1">TODAY()-365.25*85</f>
        <v>14400.75</v>
      </c>
      <c r="C2" s="110" t="s">
        <v>47</v>
      </c>
      <c r="D2" s="129" t="s">
        <v>18</v>
      </c>
      <c r="E2" s="128">
        <v>60</v>
      </c>
      <c r="F2" s="57">
        <f>IF('Contributions calculator'!J6=60,"S60",IF('Contributions calculator'!J6=65,"S65",IF('Contributions calculator'!J6="SPA","S","")))</f>
      </c>
      <c r="G2" s="7"/>
      <c r="H2" s="36" t="s">
        <v>85</v>
      </c>
      <c r="I2" s="42"/>
      <c r="J2" s="37">
        <f>IF('Contributions calculator'!D23=Codes!D2,VLOOKUP('Contributions calculator'!D11,'Lump Sum'!B9:D60,2,FALSE),IF('Contributions calculator'!D23=Codes!D3,VLOOKUP('Contributions calculator'!D11,'Lump Sum'!B9:D60,3,FALSE),""))</f>
      </c>
      <c r="K2" s="4"/>
    </row>
    <row r="3" spans="2:11" ht="13.5" thickBot="1">
      <c r="B3" s="4">
        <f ca="1">TODAY()-365.25*16</f>
        <v>39603</v>
      </c>
      <c r="C3" s="112" t="str">
        <f>IF(OR('Contributions calculator'!D12=0,'Contributions calculator'!D12=1),"","Regular contributions")</f>
        <v>Regular contributions</v>
      </c>
      <c r="D3" s="130" t="s">
        <v>20</v>
      </c>
      <c r="E3" s="111">
        <v>65</v>
      </c>
      <c r="F3" s="57"/>
      <c r="G3" s="7"/>
      <c r="H3" s="36" t="s">
        <v>86</v>
      </c>
      <c r="I3" s="42"/>
      <c r="J3" s="37">
        <f>IF('Contributions calculator'!D23=Codes!D2,VLOOKUP('Contributions calculator'!D11,'Lump Sum'!F9:H60,2,FALSE),IF('Contributions calculator'!D23=Codes!D3,VLOOKUP('Contributions calculator'!D11,'Lump Sum'!F9:H60,3,FALSE),""))</f>
      </c>
      <c r="K3" s="4"/>
    </row>
    <row r="4" spans="3:11" ht="13.5" thickBot="1">
      <c r="C4" s="5"/>
      <c r="E4" s="112" t="s">
        <v>83</v>
      </c>
      <c r="F4" s="57"/>
      <c r="H4" s="36" t="s">
        <v>30</v>
      </c>
      <c r="I4" s="42" t="s">
        <v>15</v>
      </c>
      <c r="J4" s="37">
        <f>IF('Contributions calculator'!D23=Codes!D2,VLOOKUP('Contributions calculator'!D11,'Lump Sum'!J9:L60,2,FALSE),IF('Contributions calculator'!D23=Codes!D3,VLOOKUP('Contributions calculator'!D11,'Lump Sum'!J9:L60,3,FALSE),""))</f>
      </c>
      <c r="K4" s="4"/>
    </row>
    <row r="5" spans="8:11" ht="13.5" thickBot="1">
      <c r="H5" s="36" t="s">
        <v>137</v>
      </c>
      <c r="I5" s="42" t="s">
        <v>149</v>
      </c>
      <c r="J5" s="37" t="e">
        <f>INDEX('NRA60 (1995)'!$W$6:$AQ$58,MATCH('Contributions calculator'!$D$11,'NRA60 (1995)'!$W$6:$W$58,0),MATCH('Contributions calculator'!$D$21,'NRA60 (1995)'!$W$6:$AQ$6,0))</f>
        <v>#N/A</v>
      </c>
      <c r="K5" s="4"/>
    </row>
    <row r="6" spans="2:11" ht="13.5" thickBot="1">
      <c r="B6" s="114" t="s">
        <v>3</v>
      </c>
      <c r="C6" s="114" t="s">
        <v>2</v>
      </c>
      <c r="D6" s="114" t="s">
        <v>8</v>
      </c>
      <c r="E6" s="238" t="s">
        <v>140</v>
      </c>
      <c r="F6" s="239"/>
      <c r="H6" s="36" t="s">
        <v>139</v>
      </c>
      <c r="I6" s="42" t="s">
        <v>141</v>
      </c>
      <c r="J6" s="37" t="e">
        <f>INDEX('NRA65 (2008)'!$W$6:$AQ$58,MATCH('Contributions calculator'!$D$11,'NRA65 (2008)'!$W$6:$W$58,0),MATCH('Contributions calculator'!$D$21,'NRA65 (2008)'!$W$6:$AQ$6,0))</f>
        <v>#N/A</v>
      </c>
      <c r="K6" s="4"/>
    </row>
    <row r="7" spans="2:11" ht="12.75">
      <c r="B7" s="129" t="s">
        <v>0</v>
      </c>
      <c r="C7" s="128">
        <v>0</v>
      </c>
      <c r="D7" s="140">
        <v>0</v>
      </c>
      <c r="E7" s="129" t="s">
        <v>5</v>
      </c>
      <c r="F7" s="140" t="s">
        <v>6</v>
      </c>
      <c r="H7" s="36" t="s">
        <v>21</v>
      </c>
      <c r="I7" s="42" t="s">
        <v>31</v>
      </c>
      <c r="J7" s="37" t="e">
        <f>INDEX('NRA65 (CARE)'!$W$6:$AQ$59,MATCH('Contributions calculator'!$D$11,'NRA65 (CARE)'!$W$6:$W$59,0),MATCH('Contributions calculator'!$D$21,'NRA65 (CARE)'!$W$6:$AQ$6,0))</f>
        <v>#N/A</v>
      </c>
      <c r="K7" s="4"/>
    </row>
    <row r="8" spans="2:11" ht="13.5" thickBot="1">
      <c r="B8" s="130" t="s">
        <v>1</v>
      </c>
      <c r="C8" s="111">
        <f>IF(OR('Contributions calculator'!D7=66,'Contributions calculator'!D7=67,'Contributions calculator'!D7=68),1,"")</f>
      </c>
      <c r="D8" s="141">
        <f>'Contributions calculator'!F7</f>
        <v>0</v>
      </c>
      <c r="E8" s="130">
        <f>IF('Contributions calculator'!J6=60,60,IF('Contributions calculator'!J6=65,65,IF(OR('Contributions calculator'!J6="SPA",'Contributions calculator'!J6=""),'Contributions calculator'!D7,"")))</f>
        <v>65</v>
      </c>
      <c r="F8" s="141">
        <f>IF('Contributions calculator'!J6=60,0,IF('Contributions calculator'!J6=65,0,IF('Contributions calculator'!J6="SPA",'Contributions calculator'!F7,"")))</f>
      </c>
      <c r="H8" s="36" t="s">
        <v>22</v>
      </c>
      <c r="I8" s="42" t="s">
        <v>32</v>
      </c>
      <c r="J8" s="37" t="e">
        <f>INDEX('NRA66 (CARE)'!$W$6:$AQ$59,MATCH('Contributions calculator'!$D$11,'NRA66 (CARE)'!$W$6:$W$59,0),MATCH('Contributions calculator'!$D$21,'NRA66 (CARE)'!$W$6:$AQ$6,0))</f>
        <v>#N/A</v>
      </c>
      <c r="K8" s="4"/>
    </row>
    <row r="9" spans="3:11" ht="13.5" thickBot="1">
      <c r="C9" s="111">
        <f>IF(OR('Contributions calculator'!D7=67,'Contributions calculator'!D7=68),2,"")</f>
      </c>
      <c r="H9" s="36" t="s">
        <v>23</v>
      </c>
      <c r="I9" s="42" t="s">
        <v>33</v>
      </c>
      <c r="J9" s="37" t="e">
        <f>INDEX('NRA67 (CARE)'!$W$6:$AQ$59,MATCH('Contributions calculator'!$D$11,'NRA67 (CARE)'!$W$6:$W$59,0),MATCH('Contributions calculator'!$D$21,'NRA67 (CARE)'!$W$6:$AQ$6,0))</f>
        <v>#N/A</v>
      </c>
      <c r="K9" s="4"/>
    </row>
    <row r="10" spans="3:11" ht="13.5" thickBot="1">
      <c r="C10" s="112">
        <f>IF(OR('Contributions calculator'!D7=68),3,"")</f>
      </c>
      <c r="E10" s="225">
        <f>'Contributions calculator'!J6</f>
        <v>0</v>
      </c>
      <c r="H10" s="36" t="s">
        <v>24</v>
      </c>
      <c r="I10" s="42" t="s">
        <v>34</v>
      </c>
      <c r="J10" s="37" t="e">
        <f>INDEX('NRA68 (CARE)'!$W$6:$AQ$59,MATCH('Contributions calculator'!$D$11,'NRA68 (CARE)'!$W$6:$W$59,0),MATCH('Contributions calculator'!$D$21,'NRA68 (CARE)'!$W$6:$AQ$6,0))</f>
        <v>#N/A</v>
      </c>
      <c r="K10" s="4"/>
    </row>
    <row r="11" spans="8:16" ht="17.25" thickBot="1" thickTop="1">
      <c r="H11" s="36" t="s">
        <v>138</v>
      </c>
      <c r="I11" s="42" t="s">
        <v>150</v>
      </c>
      <c r="J11" s="37" t="e">
        <f>INDEX('NRA60 (1995)'!$A$6:$U$58,MATCH('Contributions calculator'!$D$11,'NRA60 (1995)'!$A$6:$A$58,0),MATCH('Contributions calculator'!$D$21,'NRA60 (1995)'!$A$6:$U$6,0))</f>
        <v>#N/A</v>
      </c>
      <c r="K11" s="4"/>
      <c r="M11" s="105" t="s">
        <v>93</v>
      </c>
      <c r="N11" s="105"/>
      <c r="O11" s="105"/>
      <c r="P11" s="105"/>
    </row>
    <row r="12" spans="2:16" ht="17.25" thickBot="1" thickTop="1">
      <c r="B12" s="49" t="s">
        <v>66</v>
      </c>
      <c r="C12" s="49" t="s">
        <v>65</v>
      </c>
      <c r="D12" s="49" t="s">
        <v>67</v>
      </c>
      <c r="H12" s="36" t="s">
        <v>139</v>
      </c>
      <c r="I12" s="42" t="s">
        <v>142</v>
      </c>
      <c r="J12" s="37" t="e">
        <f>INDEX('NRA65 (2008)'!$A$6:$U$58,MATCH('Contributions calculator'!$D$11,'NRA65 (2008)'!$A$6:$A$58,0),MATCH('Contributions calculator'!$D$21,'NRA65 (2008)'!$A$6:$U$6,0))</f>
        <v>#N/A</v>
      </c>
      <c r="K12" s="4"/>
      <c r="M12" s="103" t="s">
        <v>92</v>
      </c>
      <c r="N12" s="104"/>
      <c r="O12" s="104"/>
      <c r="P12" s="148">
        <v>5000</v>
      </c>
    </row>
    <row r="13" spans="2:16" ht="12.75">
      <c r="B13" s="106">
        <v>0</v>
      </c>
      <c r="C13" s="107">
        <f>IF('Contributions calculator'!$D$15="","",250)</f>
      </c>
      <c r="D13" s="110">
        <v>1</v>
      </c>
      <c r="G13"/>
      <c r="H13" s="36" t="s">
        <v>25</v>
      </c>
      <c r="I13" s="42" t="s">
        <v>35</v>
      </c>
      <c r="J13" s="37" t="e">
        <f>INDEX('NRA65 (CARE)'!$A$6:$U$59,MATCH('Contributions calculator'!$D$11,'NRA65 (CARE)'!$A$6:$A$59,0),MATCH('Contributions calculator'!$D$21,'NRA65 (CARE)'!$A$6:$U$6,0))</f>
        <v>#N/A</v>
      </c>
      <c r="K13" s="33"/>
      <c r="M13" s="142" t="s">
        <v>123</v>
      </c>
      <c r="N13" s="143"/>
      <c r="O13" s="143"/>
      <c r="P13" s="149">
        <v>6924</v>
      </c>
    </row>
    <row r="14" spans="2:16" ht="13.5" thickBot="1">
      <c r="B14" s="108">
        <f>IF(B13&lt;(Codes!$P$14),Codes!B13+250,"")</f>
        <v>250</v>
      </c>
      <c r="C14" s="109">
        <f>IF('Contributions calculator'!$D$15="","",IF(C13&lt;('Contributions calculator'!$D$15-249),Codes!C13+250,""))</f>
      </c>
      <c r="D14" s="111">
        <f>IF(D13="","",IF(Codes!D13+1&lt;'Contributions calculator'!$D$12,Codes!D13+1,""))</f>
        <v>2</v>
      </c>
      <c r="G14"/>
      <c r="H14" s="36" t="s">
        <v>26</v>
      </c>
      <c r="I14" s="42" t="s">
        <v>36</v>
      </c>
      <c r="J14" s="37" t="e">
        <f>INDEX('NRA66 (CARE)'!$A$6:$U$59,MATCH('Contributions calculator'!$D$11,'NRA66 (CARE)'!$A$6:$A$59,0),MATCH('Contributions calculator'!$D$21,'NRA66 (CARE)'!$A$6:$U$6,0))</f>
        <v>#N/A</v>
      </c>
      <c r="K14"/>
      <c r="M14" s="138"/>
      <c r="N14" s="139"/>
      <c r="O14" s="144" t="s">
        <v>94</v>
      </c>
      <c r="P14" s="145">
        <f>IF(OR('Contributions calculator'!J6=60,'Contributions calculator'!J6=65),Codes!P12,IF('Contributions calculator'!J6="SPA",Codes!P13,""))</f>
      </c>
    </row>
    <row r="15" spans="2:11" ht="12.75">
      <c r="B15" s="108">
        <f>IF(B14&lt;(Codes!$P$14),Codes!B14+250,"")</f>
        <v>500</v>
      </c>
      <c r="C15" s="109">
        <f>IF('Contributions calculator'!$D$15="","",IF(C14&lt;('Contributions calculator'!$D$15-249),Codes!C14+250,""))</f>
      </c>
      <c r="D15" s="111">
        <f>IF(D14="","",IF(Codes!D14+1&lt;'Contributions calculator'!$D$12,Codes!D14+1,""))</f>
        <v>3</v>
      </c>
      <c r="G15"/>
      <c r="H15" s="36" t="s">
        <v>27</v>
      </c>
      <c r="I15" s="42" t="s">
        <v>37</v>
      </c>
      <c r="J15" s="37" t="e">
        <f>INDEX('NRA67 (CARE)'!$A$6:$U$59,MATCH('Contributions calculator'!$D$11,'NRA67 (CARE)'!$A$6:$A$59,0),MATCH('Contributions calculator'!$D$21,'NRA67 (CARE)'!$A$6:$U$6,0))</f>
        <v>#N/A</v>
      </c>
      <c r="K15"/>
    </row>
    <row r="16" spans="2:11" ht="13.5" thickBot="1">
      <c r="B16" s="108">
        <f>IF(B15&lt;(Codes!$P$14),Codes!B15+250,"")</f>
        <v>750</v>
      </c>
      <c r="C16" s="109">
        <f>IF('Contributions calculator'!$D$15="","",IF(C15&lt;('Contributions calculator'!$D$15-249),Codes!C15+250,""))</f>
      </c>
      <c r="D16" s="111">
        <f>IF(D15="","",IF(Codes!D15+1&lt;'Contributions calculator'!$D$12,Codes!D15+1,""))</f>
        <v>4</v>
      </c>
      <c r="G16"/>
      <c r="H16" s="38" t="s">
        <v>28</v>
      </c>
      <c r="I16" s="43" t="s">
        <v>38</v>
      </c>
      <c r="J16" s="39" t="e">
        <f>INDEX('NRA68 (CARE)'!$A$6:$U$59,MATCH('Contributions calculator'!$D$11,'NRA68 (CARE)'!$A$6:$A$59,0),MATCH('Contributions calculator'!$D$21,'NRA68 (CARE)'!$A$6:$U$6,0))</f>
        <v>#N/A</v>
      </c>
      <c r="K16"/>
    </row>
    <row r="17" spans="2:11" ht="14.25" thickBot="1" thickTop="1">
      <c r="B17" s="108">
        <f>IF(B16&lt;(Codes!$P$14),Codes!B16+250,"")</f>
        <v>1000</v>
      </c>
      <c r="C17" s="109">
        <f>IF('Contributions calculator'!$D$15="","",IF(C16&lt;('Contributions calculator'!$D$15-249),Codes!C16+250,""))</f>
      </c>
      <c r="D17" s="111">
        <f>IF(D16="","",IF(Codes!D16+1&lt;'Contributions calculator'!$D$12,Codes!D16+1,""))</f>
        <v>5</v>
      </c>
      <c r="G17"/>
      <c r="H17" s="4"/>
      <c r="I17" s="4"/>
      <c r="J17" s="4"/>
      <c r="K17"/>
    </row>
    <row r="18" spans="2:11" ht="16.5" thickBot="1" thickTop="1">
      <c r="B18" s="108">
        <f>IF(B17&lt;(Codes!$P$14),Codes!B17+250,"")</f>
        <v>1250</v>
      </c>
      <c r="C18" s="109">
        <f>IF('Contributions calculator'!$D$15="","",IF(C17&lt;('Contributions calculator'!$D$15-249),Codes!C17+250,""))</f>
      </c>
      <c r="D18" s="111">
        <f>IF(D17="","",IF(Codes!D17+1&lt;'Contributions calculator'!$D$12,Codes!D17+1,""))</f>
        <v>6</v>
      </c>
      <c r="G18"/>
      <c r="H18" s="40"/>
      <c r="I18" s="113" t="str">
        <f>IF(AND('Contributions calculator'!D19=C3,'Contributions calculator'!F7&lt;&gt;0),"Relevent tables are "&amp;H27&amp;" &amp; "&amp;H28,"Relevent table is "&amp;H27&amp;"")</f>
        <v>Relevent table is C65</v>
      </c>
      <c r="J18" s="41"/>
      <c r="K18"/>
    </row>
    <row r="19" spans="2:11" ht="14.25" thickBot="1" thickTop="1">
      <c r="B19" s="108">
        <f>IF(B18&lt;(Codes!$P$14),Codes!B18+250,"")</f>
        <v>1500</v>
      </c>
      <c r="C19" s="109">
        <f>IF('Contributions calculator'!$D$15="","",IF(C18&lt;('Contributions calculator'!$D$15-249),Codes!C18+250,""))</f>
      </c>
      <c r="D19" s="111">
        <f>IF(D18="","",IF(Codes!D18+1&lt;'Contributions calculator'!$D$12,Codes!D18+1,""))</f>
        <v>7</v>
      </c>
      <c r="G19"/>
      <c r="H19"/>
      <c r="I19"/>
      <c r="J19"/>
      <c r="K19"/>
    </row>
    <row r="20" spans="2:11" ht="21.75" thickBot="1" thickTop="1">
      <c r="B20" s="108">
        <f>IF(B19&lt;(Codes!$P$14),Codes!B19+250,"")</f>
        <v>1750</v>
      </c>
      <c r="C20" s="109">
        <f>IF('Contributions calculator'!$D$15="","",IF(C19&lt;('Contributions calculator'!$D$15-249),Codes!C19+250,""))</f>
      </c>
      <c r="D20" s="111">
        <f>IF(D19="","",IF(Codes!D19+1&lt;'Contributions calculator'!$D$12,Codes!D19+1,""))</f>
        <v>8</v>
      </c>
      <c r="G20"/>
      <c r="H20" s="44"/>
      <c r="I20" s="45" t="s">
        <v>17</v>
      </c>
      <c r="J20" s="131" t="e">
        <f>IF(H28="",I27,((I28-I27)*I25+I27))</f>
        <v>#N/A</v>
      </c>
      <c r="K20"/>
    </row>
    <row r="21" spans="2:11" ht="13.5" thickTop="1">
      <c r="B21" s="108">
        <f>IF(B20&lt;(Codes!$P$14),Codes!B20+250,"")</f>
        <v>2000</v>
      </c>
      <c r="C21" s="109">
        <f>IF('Contributions calculator'!$D$15="","",IF(C20&lt;('Contributions calculator'!$D$15-249),Codes!C20+250,""))</f>
      </c>
      <c r="D21" s="111">
        <f>IF(D20="","",IF(Codes!D20+1&lt;'Contributions calculator'!$D$12,Codes!D20+1,""))</f>
        <v>9</v>
      </c>
      <c r="G21"/>
      <c r="I21"/>
      <c r="J21" s="34"/>
      <c r="K21"/>
    </row>
    <row r="22" spans="2:11" ht="15.75">
      <c r="B22" s="108">
        <f>IF(B21&lt;(Codes!$P$14),Codes!B21+250,"")</f>
        <v>2250</v>
      </c>
      <c r="C22" s="109">
        <f>IF('Contributions calculator'!$D$15="","",IF(C21&lt;('Contributions calculator'!$D$15-249),Codes!C21+250,""))</f>
      </c>
      <c r="D22" s="111">
        <f>IF(D21="","",IF(Codes!D21+1&lt;'Contributions calculator'!$D$12,Codes!D21+1,""))</f>
        <v>10</v>
      </c>
      <c r="G22"/>
      <c r="H22" s="59"/>
      <c r="I22" s="60" t="s">
        <v>63</v>
      </c>
      <c r="J22" s="61"/>
      <c r="K22"/>
    </row>
    <row r="23" spans="2:11" ht="12.75">
      <c r="B23" s="108">
        <f>IF(B22&lt;(Codes!$P$14),Codes!B22+250,"")</f>
        <v>2500</v>
      </c>
      <c r="C23" s="109">
        <f>IF('Contributions calculator'!$D$15="","",IF(C22&lt;('Contributions calculator'!$D$15-249),Codes!C22+250,""))</f>
      </c>
      <c r="D23" s="111">
        <f>IF(D22="","",IF(Codes!D22+1&lt;'Contributions calculator'!$D$12,Codes!D22+1,""))</f>
        <v>11</v>
      </c>
      <c r="G23"/>
      <c r="H23" s="50"/>
      <c r="I23" s="51"/>
      <c r="J23" s="52"/>
      <c r="K23"/>
    </row>
    <row r="24" spans="2:11" ht="12.75">
      <c r="B24" s="108">
        <f>IF(B23&lt;(Codes!$P$14),Codes!B23+250,"")</f>
        <v>2750</v>
      </c>
      <c r="C24" s="109">
        <f>IF('Contributions calculator'!$D$15="","",IF(C23&lt;('Contributions calculator'!$D$15-249),Codes!C23+250,""))</f>
      </c>
      <c r="D24" s="111">
        <f>IF(D23="","",IF(Codes!D23+1&lt;'Contributions calculator'!$D$12,Codes!D23+1,""))</f>
        <v>12</v>
      </c>
      <c r="G24"/>
      <c r="H24" s="50" t="s">
        <v>49</v>
      </c>
      <c r="I24" s="51" t="str">
        <f>E8&amp;" Years "&amp;F8&amp;" months"</f>
        <v>65 Years  months</v>
      </c>
      <c r="J24" s="52"/>
      <c r="K24"/>
    </row>
    <row r="25" spans="2:11" ht="12.75">
      <c r="B25" s="108">
        <f>IF(B24&lt;(Codes!$P$14),Codes!B24+250,"")</f>
        <v>3000</v>
      </c>
      <c r="C25" s="109">
        <f>IF('Contributions calculator'!$D$15="","",IF(C24&lt;('Contributions calculator'!$D$15-249),Codes!C24+250,""))</f>
      </c>
      <c r="D25" s="111">
        <f>IF(D24="","",IF(Codes!D24+1&lt;'Contributions calculator'!$D$12,Codes!D24+1,""))</f>
        <v>13</v>
      </c>
      <c r="G25" s="35"/>
      <c r="H25" s="50" t="s">
        <v>50</v>
      </c>
      <c r="I25" s="53">
        <f>'Contributions calculator'!F7/12</f>
        <v>0</v>
      </c>
      <c r="J25" s="54"/>
      <c r="K25"/>
    </row>
    <row r="26" spans="2:11" ht="12.75">
      <c r="B26" s="108">
        <f>IF(B25&lt;(Codes!$P$14),Codes!B25+250,"")</f>
        <v>3250</v>
      </c>
      <c r="C26" s="109">
        <f>IF('Contributions calculator'!$D$15="","",IF(C25&lt;('Contributions calculator'!$D$15-249),Codes!C25+250,""))</f>
      </c>
      <c r="D26" s="111">
        <f>IF(D25="","",IF(Codes!D25+1&lt;'Contributions calculator'!$D$12,Codes!D25+1,""))</f>
        <v>14</v>
      </c>
      <c r="G26" s="35"/>
      <c r="H26" s="55"/>
      <c r="I26" s="51"/>
      <c r="J26" s="54"/>
      <c r="K26"/>
    </row>
    <row r="27" spans="2:11" ht="12.75">
      <c r="B27" s="108">
        <f>IF(B26&lt;(Codes!$P$14),Codes!B26+250,"")</f>
        <v>3500</v>
      </c>
      <c r="C27" s="109">
        <f>IF('Contributions calculator'!$D$15="","",IF(C26&lt;('Contributions calculator'!$D$15-249),Codes!C26+250,""))</f>
      </c>
      <c r="D27" s="111">
        <f>IF(D26="","",IF(Codes!D26+1&lt;'Contributions calculator'!$D$12,Codes!D26+1,""))</f>
        <v>15</v>
      </c>
      <c r="H27" s="55" t="str">
        <f>IF('Contributions calculator'!D19=Codes!C2,F2,IF('Contributions calculator'!D23=D2,"P",IF('Contributions calculator'!D23=D3,"D",""))&amp;IF(E10="SPA",Codes!E8,"C"&amp;Codes!E8))</f>
        <v>C65</v>
      </c>
      <c r="I27" s="56" t="e">
        <f>VLOOKUP(H27,H2:J16,3,FALSE)</f>
        <v>#N/A</v>
      </c>
      <c r="J27" s="54"/>
      <c r="K27" s="4"/>
    </row>
    <row r="28" spans="2:11" ht="12.75">
      <c r="B28" s="108">
        <f>IF(B27&lt;(Codes!$P$14),Codes!B27+250,"")</f>
        <v>3750</v>
      </c>
      <c r="C28" s="109">
        <f>IF('Contributions calculator'!$D$15="","",IF(C27&lt;('Contributions calculator'!$D$15-249),Codes!C27+250,""))</f>
      </c>
      <c r="D28" s="111">
        <f>IF(D27="","",IF(Codes!D27+1&lt;'Contributions calculator'!$D$12,Codes!D27+1,""))</f>
        <v>16</v>
      </c>
      <c r="H28" s="55">
        <f>IF(F8="","",IF(AND('Contributions calculator'!D19="Regular contributions",F8&lt;&gt;0),IF('Contributions calculator'!D23=D2,"P",IF('Contributions calculator'!D23=D3,"D",""))&amp;E8+1,""))</f>
      </c>
      <c r="I28" s="56" t="e">
        <f>VLOOKUP(H28,H4:J16,3,FALSE)</f>
        <v>#N/A</v>
      </c>
      <c r="J28" s="54"/>
      <c r="K28" s="4"/>
    </row>
    <row r="29" spans="2:11" ht="12.75">
      <c r="B29" s="108">
        <f>IF(B28&lt;(Codes!$P$14),Codes!B28+250,"")</f>
        <v>4000</v>
      </c>
      <c r="C29" s="109">
        <f>IF('Contributions calculator'!$D$15="","",IF(C28&lt;('Contributions calculator'!$D$15-249),Codes!C28+250,""))</f>
      </c>
      <c r="D29" s="111">
        <f>IF(D28="","",IF(Codes!D28+1&lt;'Contributions calculator'!$D$12,Codes!D28+1,""))</f>
        <v>17</v>
      </c>
      <c r="H29" s="55"/>
      <c r="I29" s="57"/>
      <c r="J29" s="52"/>
      <c r="K29" s="4"/>
    </row>
    <row r="30" spans="2:11" ht="12.75">
      <c r="B30" s="108">
        <f>IF(B29&lt;(Codes!$P$14),Codes!B29+250,"")</f>
        <v>4250</v>
      </c>
      <c r="C30" s="109">
        <f>IF('Contributions calculator'!$D$15="","",IF(C29&lt;('Contributions calculator'!$D$15-249),Codes!C29+250,""))</f>
      </c>
      <c r="D30" s="111">
        <f>IF(D29="","",IF(Codes!D29+1&lt;'Contributions calculator'!$D$12,Codes!D29+1,""))</f>
        <v>18</v>
      </c>
      <c r="H30" s="58"/>
      <c r="I30" s="51" t="str">
        <f>"Interpolation for NPA of "&amp;I24</f>
        <v>Interpolation for NPA of 65 Years  months</v>
      </c>
      <c r="J30" s="54"/>
      <c r="K30" s="4"/>
    </row>
    <row r="31" spans="2:11" ht="12.75">
      <c r="B31" s="108">
        <f>IF(B30&lt;(Codes!$P$14),Codes!B30+250,"")</f>
        <v>4500</v>
      </c>
      <c r="C31" s="109">
        <f>IF('Contributions calculator'!$D$15="","",IF(C30&lt;('Contributions calculator'!$D$15-249),Codes!C30+250,""))</f>
      </c>
      <c r="D31" s="111">
        <f>IF(D30="","",IF(Codes!D30+1&lt;'Contributions calculator'!$D$12,Codes!D30+1,""))</f>
        <v>19</v>
      </c>
      <c r="H31" s="58" t="s">
        <v>48</v>
      </c>
      <c r="I31" s="51" t="str">
        <f>"("&amp;H28&amp;" figure - "&amp;H27&amp;" figure) x months/12 + "&amp;H28&amp;" figure"</f>
        <v>( figure - C65 figure) x months/12 +  figure</v>
      </c>
      <c r="J31" s="54"/>
      <c r="K31" s="4"/>
    </row>
    <row r="32" spans="2:11" ht="12.75" thickBot="1">
      <c r="B32" s="108">
        <f>IF(B31&lt;(Codes!$P$14),Codes!B31+250,"")</f>
        <v>4750</v>
      </c>
      <c r="C32" s="109">
        <f>IF('Contributions calculator'!$D$15="","",IF(C31&lt;('Contributions calculator'!$D$15-249),Codes!C31+250,""))</f>
      </c>
      <c r="D32" s="112">
        <f>IF(D31="","",IF(Codes!D31+1&lt;'Contributions calculator'!$D$12,Codes!D31+1,""))</f>
        <v>20</v>
      </c>
      <c r="H32" s="58" t="s">
        <v>48</v>
      </c>
      <c r="I32" s="51" t="e">
        <f>"("&amp;I28&amp;" - "&amp;I27&amp;") x "&amp;I25&amp;" + "&amp;I28</f>
        <v>#N/A</v>
      </c>
      <c r="J32" s="54"/>
      <c r="K32" s="4"/>
    </row>
    <row r="33" spans="2:11" ht="12">
      <c r="B33" s="108">
        <f>IF(B32&lt;(Codes!$P$14),Codes!B32+250,"")</f>
        <v>5000</v>
      </c>
      <c r="C33" s="109">
        <f>IF('Contributions calculator'!$D$15="","",IF(C32&lt;('Contributions calculator'!$D$15-249),Codes!C32+250,""))</f>
      </c>
      <c r="H33" s="58" t="s">
        <v>48</v>
      </c>
      <c r="I33" s="56" t="e">
        <f>J20</f>
        <v>#N/A</v>
      </c>
      <c r="J33" s="54"/>
      <c r="K33" s="4"/>
    </row>
    <row r="34" spans="2:11" ht="12">
      <c r="B34" s="108">
        <f>IF(B33&lt;(Codes!$P$14),Codes!B33+250,"")</f>
        <v>5250</v>
      </c>
      <c r="C34" s="109">
        <f>IF('Contributions calculator'!$D$15="","",IF(C33&lt;('Contributions calculator'!$D$15-249),Codes!C33+250,""))</f>
      </c>
      <c r="H34" s="62"/>
      <c r="I34" s="63"/>
      <c r="J34" s="64"/>
      <c r="K34" s="4"/>
    </row>
    <row r="35" spans="2:11" ht="12">
      <c r="B35" s="108">
        <f>IF(B34&lt;(Codes!$P$14),Codes!B34+250,"")</f>
        <v>5500</v>
      </c>
      <c r="C35" s="109">
        <f>IF('Contributions calculator'!$D$15="","",IF(C34&lt;('Contributions calculator'!$D$15-249),Codes!C34+250,""))</f>
      </c>
      <c r="H35" s="4"/>
      <c r="I35" s="4"/>
      <c r="J35" s="4"/>
      <c r="K35" s="4"/>
    </row>
    <row r="36" spans="2:11" ht="12">
      <c r="B36" s="108">
        <f>IF(B35&lt;(Codes!$P$14),Codes!B35+250,"")</f>
        <v>5750</v>
      </c>
      <c r="C36" s="109">
        <f>IF('Contributions calculator'!$D$15="","",IF(C35&lt;('Contributions calculator'!$D$15-249),Codes!C35+250,""))</f>
      </c>
      <c r="H36" s="4"/>
      <c r="I36" s="46"/>
      <c r="J36" s="4"/>
      <c r="K36" s="4"/>
    </row>
    <row r="37" spans="2:11" ht="12">
      <c r="B37" s="108">
        <f>IF(B36&lt;(Codes!$P$14),Codes!B36+250,"")</f>
        <v>6000</v>
      </c>
      <c r="C37" s="109">
        <f>IF('Contributions calculator'!$D$15="","",IF(C36&lt;('Contributions calculator'!$D$15-249),Codes!C36+250,""))</f>
      </c>
      <c r="H37" s="4"/>
      <c r="I37" s="4"/>
      <c r="J37" s="4"/>
      <c r="K37" s="4"/>
    </row>
    <row r="38" spans="2:11" ht="12">
      <c r="B38" s="108">
        <f>IF(B37&lt;(Codes!$P$14),Codes!B37+250,"")</f>
        <v>6250</v>
      </c>
      <c r="C38" s="109">
        <f>IF('Contributions calculator'!$D$15="","",IF(C37&lt;('Contributions calculator'!$D$15-249),Codes!C37+250,""))</f>
      </c>
      <c r="H38" s="4"/>
      <c r="I38" s="4"/>
      <c r="J38" s="4"/>
      <c r="K38" s="4"/>
    </row>
    <row r="39" spans="2:11" ht="12">
      <c r="B39" s="108">
        <f>IF(B38&lt;(Codes!$P$14),Codes!B38+250,"")</f>
        <v>6500</v>
      </c>
      <c r="C39" s="109">
        <f>IF('Contributions calculator'!$D$15="","",IF(C38&lt;('Contributions calculator'!$D$15-249),Codes!C38+250,""))</f>
      </c>
      <c r="H39" s="4"/>
      <c r="I39" s="4"/>
      <c r="J39" s="4"/>
      <c r="K39" s="4"/>
    </row>
    <row r="40" spans="2:11" ht="12">
      <c r="B40" s="108">
        <f>IF(B39&lt;(Codes!$P$14),Codes!B39+250,"")</f>
        <v>6750</v>
      </c>
      <c r="C40" s="109">
        <f>IF('Contributions calculator'!$D$15="","",IF(C39&lt;('Contributions calculator'!$D$15-249),Codes!C39+250,""))</f>
      </c>
      <c r="H40" s="4"/>
      <c r="I40" s="4"/>
      <c r="J40" s="4"/>
      <c r="K40" s="4"/>
    </row>
    <row r="41" spans="2:11" ht="12">
      <c r="B41" s="57"/>
      <c r="C41" s="57">
        <f>IF('Contributions calculator'!$D$13="","",IF(C40&lt;('Contributions calculator'!$D$13-249),Codes!C40+250,""))</f>
      </c>
      <c r="H41" s="4"/>
      <c r="I41" s="4"/>
      <c r="J41" s="4"/>
      <c r="K41" s="4"/>
    </row>
    <row r="42" spans="2:11" ht="12">
      <c r="B42" s="57"/>
      <c r="C42" s="57">
        <f>IF('Contributions calculator'!$D$13="","",IF(C41&lt;('Contributions calculator'!$D$13-249),Codes!C41+250,""))</f>
      </c>
      <c r="H42" s="4"/>
      <c r="I42" s="4"/>
      <c r="J42" s="4"/>
      <c r="K42" s="4"/>
    </row>
    <row r="43" spans="2:11" ht="12">
      <c r="B43" s="57"/>
      <c r="C43" s="57">
        <f>IF('Contributions calculator'!$D$13="","",IF(C42&lt;('Contributions calculator'!$D$13-249),Codes!C42+250,""))</f>
      </c>
      <c r="H43" s="4"/>
      <c r="I43" s="4"/>
      <c r="J43" s="4"/>
      <c r="K43" s="4"/>
    </row>
    <row r="44" spans="2:11" ht="12">
      <c r="B44" s="57"/>
      <c r="H44" s="4"/>
      <c r="I44" s="4"/>
      <c r="J44" s="4"/>
      <c r="K44" s="4"/>
    </row>
    <row r="45" spans="8:11" ht="12">
      <c r="H45" s="4"/>
      <c r="I45" s="4"/>
      <c r="J45" s="4"/>
      <c r="K45" s="4"/>
    </row>
    <row r="46" spans="8:11" ht="12">
      <c r="H46" s="4"/>
      <c r="I46" s="4"/>
      <c r="J46" s="4"/>
      <c r="K46" s="4"/>
    </row>
    <row r="47" spans="8:11" ht="12">
      <c r="H47" s="4"/>
      <c r="I47" s="4"/>
      <c r="J47" s="4"/>
      <c r="K47" s="4"/>
    </row>
    <row r="48" spans="8:11" ht="12">
      <c r="H48" s="4"/>
      <c r="I48" s="4"/>
      <c r="J48" s="4"/>
      <c r="K48" s="4"/>
    </row>
    <row r="49" spans="2:11" ht="12">
      <c r="B49" s="6">
        <f>IF(B48&lt;('Contributions calculator'!$E$13-250),Codes!B48+250,"")</f>
      </c>
      <c r="H49" s="4"/>
      <c r="I49" s="4"/>
      <c r="J49" s="4"/>
      <c r="K49" s="4"/>
    </row>
    <row r="50" spans="2:11" ht="12">
      <c r="B50" s="6">
        <f>IF(B49&lt;('Contributions calculator'!$E$13-250),Codes!B49+250,"")</f>
      </c>
      <c r="H50" s="4"/>
      <c r="I50" s="4"/>
      <c r="J50" s="4"/>
      <c r="K50" s="4"/>
    </row>
    <row r="51" spans="2:11" ht="12">
      <c r="B51" s="6">
        <f>IF(B50&lt;('Contributions calculator'!$E$13-250),Codes!B50+250,"")</f>
      </c>
      <c r="H51" s="4"/>
      <c r="I51" s="4"/>
      <c r="J51" s="4"/>
      <c r="K51" s="4"/>
    </row>
    <row r="52" spans="2:11" ht="12">
      <c r="B52" s="6">
        <f>IF(B51&lt;('Contributions calculator'!$E$13-250),Codes!B51+250,"")</f>
      </c>
      <c r="H52" s="4"/>
      <c r="I52" s="4"/>
      <c r="J52" s="4"/>
      <c r="K52" s="4"/>
    </row>
    <row r="53" spans="2:11" ht="12">
      <c r="B53" s="6">
        <f>IF(B52&lt;('Contributions calculator'!$E$13-250),Codes!B52+250,"")</f>
      </c>
      <c r="H53" s="4"/>
      <c r="I53" s="4"/>
      <c r="J53" s="4"/>
      <c r="K53" s="4"/>
    </row>
    <row r="54" spans="2:11" ht="12">
      <c r="B54" s="6">
        <f>IF(B53&lt;('Contributions calculator'!$E$13-250),Codes!B53+250,"")</f>
      </c>
      <c r="H54" s="4"/>
      <c r="I54" s="4"/>
      <c r="J54" s="4"/>
      <c r="K54" s="4"/>
    </row>
    <row r="55" spans="2:11" ht="12">
      <c r="B55" s="6">
        <f>IF(B54&lt;('Contributions calculator'!$E$13-250),Codes!B54+250,"")</f>
      </c>
      <c r="H55" s="4"/>
      <c r="I55" s="4"/>
      <c r="J55" s="4"/>
      <c r="K55" s="4"/>
    </row>
    <row r="56" spans="2:11" ht="12">
      <c r="B56" s="6">
        <f>IF(B55&lt;('Contributions calculator'!$E$13-250),Codes!B55+250,"")</f>
      </c>
      <c r="H56" s="4"/>
      <c r="I56" s="4"/>
      <c r="J56" s="4"/>
      <c r="K56" s="4"/>
    </row>
    <row r="57" spans="2:11" ht="12">
      <c r="B57" s="6">
        <f>IF(B56&lt;('Contributions calculator'!$E$13-250),Codes!B56+250,"")</f>
      </c>
      <c r="H57" s="4"/>
      <c r="I57" s="4"/>
      <c r="J57" s="4"/>
      <c r="K57" s="4"/>
    </row>
    <row r="58" spans="2:11" ht="12">
      <c r="B58" s="6">
        <f>IF(B57&lt;('Contributions calculator'!$E$13-250),Codes!B57+250,"")</f>
      </c>
      <c r="H58" s="4"/>
      <c r="I58" s="4"/>
      <c r="J58" s="4"/>
      <c r="K58" s="4"/>
    </row>
    <row r="59" spans="2:11" ht="12">
      <c r="B59" s="6">
        <f>IF(B58&lt;('Contributions calculator'!$E$13-250),Codes!B58+250,"")</f>
      </c>
      <c r="H59" s="4"/>
      <c r="I59" s="4"/>
      <c r="J59" s="4"/>
      <c r="K59" s="4"/>
    </row>
    <row r="60" spans="2:11" ht="12">
      <c r="B60" s="6">
        <f>IF(B59&lt;('Contributions calculator'!$E$13-250),Codes!B59+250,"")</f>
      </c>
      <c r="H60" s="4"/>
      <c r="I60" s="4"/>
      <c r="J60" s="4"/>
      <c r="K60" s="4"/>
    </row>
    <row r="61" spans="2:11" ht="12">
      <c r="B61" s="6">
        <f>IF(B60&lt;('Contributions calculator'!$E$13-250),Codes!B60+250,"")</f>
      </c>
      <c r="H61" s="4"/>
      <c r="I61" s="4"/>
      <c r="J61" s="4"/>
      <c r="K61" s="4"/>
    </row>
    <row r="62" spans="2:11" ht="12">
      <c r="B62" s="6">
        <f>IF(B61&lt;('Contributions calculator'!$E$13-250),Codes!B61+250,"")</f>
      </c>
      <c r="H62" s="4"/>
      <c r="I62" s="4"/>
      <c r="J62" s="4"/>
      <c r="K62" s="4"/>
    </row>
    <row r="63" spans="2:11" ht="12">
      <c r="B63" s="6">
        <f>IF(B62&lt;('Contributions calculator'!$E$13-250),Codes!B62+250,"")</f>
      </c>
      <c r="H63" s="4"/>
      <c r="I63" s="4"/>
      <c r="J63" s="4"/>
      <c r="K63" s="4"/>
    </row>
    <row r="64" spans="2:11" ht="12">
      <c r="B64" s="6">
        <f>IF(B63&lt;('Contributions calculator'!$E$13-250),Codes!B63+250,"")</f>
      </c>
      <c r="H64" s="4"/>
      <c r="I64" s="4"/>
      <c r="J64" s="4"/>
      <c r="K64" s="4"/>
    </row>
    <row r="65" spans="2:11" ht="12">
      <c r="B65" s="6">
        <f>IF(B64&lt;('Contributions calculator'!$E$13-250),Codes!B64+250,"")</f>
      </c>
      <c r="H65" s="4"/>
      <c r="I65" s="4"/>
      <c r="J65" s="4"/>
      <c r="K65" s="4"/>
    </row>
    <row r="66" spans="2:11" ht="12">
      <c r="B66" s="6">
        <f>IF(B65&lt;('Contributions calculator'!$E$13-250),Codes!B65+250,"")</f>
      </c>
      <c r="H66" s="4"/>
      <c r="I66" s="4"/>
      <c r="J66" s="4"/>
      <c r="K66" s="4"/>
    </row>
    <row r="67" spans="2:11" ht="12">
      <c r="B67" s="6">
        <f>IF(B66&lt;('Contributions calculator'!$E$13-250),Codes!B66+250,"")</f>
      </c>
      <c r="H67" s="4"/>
      <c r="I67" s="4"/>
      <c r="J67" s="4"/>
      <c r="K67" s="4"/>
    </row>
    <row r="68" spans="2:11" ht="12">
      <c r="B68" s="6">
        <f>IF(B67&lt;('Contributions calculator'!$E$13-250),Codes!B67+250,"")</f>
      </c>
      <c r="H68" s="4"/>
      <c r="I68" s="4"/>
      <c r="J68" s="4"/>
      <c r="K68" s="4"/>
    </row>
    <row r="69" spans="2:11" ht="12">
      <c r="B69" s="6">
        <f>IF(B68&lt;('Contributions calculator'!$E$13-250),Codes!B68+250,"")</f>
      </c>
      <c r="H69" s="4"/>
      <c r="I69" s="4"/>
      <c r="J69" s="4"/>
      <c r="K69" s="4"/>
    </row>
    <row r="70" spans="2:11" ht="12">
      <c r="B70" s="6">
        <f>IF(B69&lt;('Contributions calculator'!$E$13-250),Codes!B69+250,"")</f>
      </c>
      <c r="H70" s="4"/>
      <c r="I70" s="4"/>
      <c r="J70" s="4"/>
      <c r="K70" s="4"/>
    </row>
    <row r="71" spans="2:11" ht="12">
      <c r="B71" s="6">
        <f>IF(B70&lt;('Contributions calculator'!$E$13-250),Codes!B70+250,"")</f>
      </c>
      <c r="H71" s="4"/>
      <c r="I71" s="4"/>
      <c r="J71" s="4"/>
      <c r="K71" s="4"/>
    </row>
    <row r="72" spans="2:11" ht="12">
      <c r="B72" s="6">
        <f>IF(B71&lt;('Contributions calculator'!$E$13-250),Codes!B71+250,"")</f>
      </c>
      <c r="H72" s="4"/>
      <c r="I72" s="4"/>
      <c r="J72" s="4"/>
      <c r="K72" s="4"/>
    </row>
    <row r="73" spans="2:11" ht="12">
      <c r="B73" s="6">
        <f>IF(B72&lt;('Contributions calculator'!$E$13-250),Codes!B72+250,"")</f>
      </c>
      <c r="H73" s="4"/>
      <c r="I73" s="4"/>
      <c r="J73" s="4"/>
      <c r="K73" s="4"/>
    </row>
    <row r="74" spans="2:11" ht="12">
      <c r="B74" s="6">
        <f>IF(B73&lt;('Contributions calculator'!$E$13-250),Codes!B73+250,"")</f>
      </c>
      <c r="H74" s="4"/>
      <c r="I74" s="4"/>
      <c r="J74" s="4"/>
      <c r="K74" s="4"/>
    </row>
    <row r="75" spans="2:11" ht="12">
      <c r="B75" s="6">
        <f>IF(B74&lt;('Contributions calculator'!$E$13-250),Codes!B74+250,"")</f>
      </c>
      <c r="H75" s="4"/>
      <c r="I75" s="4"/>
      <c r="J75" s="4"/>
      <c r="K75" s="4"/>
    </row>
    <row r="76" spans="2:11" ht="12">
      <c r="B76" s="6">
        <f>IF(B75&lt;('Contributions calculator'!$E$13-250),Codes!B75+250,"")</f>
      </c>
      <c r="H76" s="4"/>
      <c r="I76" s="4"/>
      <c r="J76" s="4"/>
      <c r="K76" s="4"/>
    </row>
    <row r="77" spans="2:11" ht="12">
      <c r="B77" s="6">
        <f>IF(B76&lt;('Contributions calculator'!$E$13-250),Codes!B76+250,"")</f>
      </c>
      <c r="H77" s="4"/>
      <c r="I77" s="4"/>
      <c r="J77" s="4"/>
      <c r="K77" s="4"/>
    </row>
    <row r="78" spans="2:11" ht="12">
      <c r="B78" s="6">
        <f>IF(B77&lt;('Contributions calculator'!$E$13-250),Codes!B77+250,"")</f>
      </c>
      <c r="H78" s="4"/>
      <c r="I78" s="4"/>
      <c r="J78" s="4"/>
      <c r="K78" s="4"/>
    </row>
    <row r="79" spans="2:11" ht="12">
      <c r="B79" s="6">
        <f>IF(B78&lt;('Contributions calculator'!$E$13-250),Codes!B78+250,"")</f>
      </c>
      <c r="H79" s="4"/>
      <c r="I79" s="4"/>
      <c r="J79" s="4"/>
      <c r="K79" s="4"/>
    </row>
    <row r="80" spans="2:11" ht="12">
      <c r="B80" s="6">
        <f>IF(B79&lt;('Contributions calculator'!$E$13-250),Codes!B79+250,"")</f>
      </c>
      <c r="H80" s="4"/>
      <c r="I80" s="4"/>
      <c r="J80" s="4"/>
      <c r="K80" s="4"/>
    </row>
    <row r="81" spans="2:11" ht="12">
      <c r="B81" s="6">
        <f>IF(B80&lt;('Contributions calculator'!$E$13-250),Codes!B80+250,"")</f>
      </c>
      <c r="H81" s="4"/>
      <c r="I81" s="4"/>
      <c r="J81" s="4"/>
      <c r="K81" s="4"/>
    </row>
    <row r="82" spans="2:11" ht="12">
      <c r="B82" s="6">
        <f>IF(B81&lt;('Contributions calculator'!$E$13-250),Codes!B81+250,"")</f>
      </c>
      <c r="H82" s="4"/>
      <c r="I82" s="4"/>
      <c r="J82" s="4"/>
      <c r="K82" s="4"/>
    </row>
    <row r="83" spans="2:11" ht="12">
      <c r="B83" s="6">
        <f>IF(B82&lt;('Contributions calculator'!$E$13-250),Codes!B82+250,"")</f>
      </c>
      <c r="H83" s="4"/>
      <c r="I83" s="4"/>
      <c r="J83" s="4"/>
      <c r="K83" s="4"/>
    </row>
    <row r="84" spans="2:11" ht="12">
      <c r="B84" s="6">
        <f>IF(B83&lt;('Contributions calculator'!$E$13-250),Codes!B83+250,"")</f>
      </c>
      <c r="H84" s="4"/>
      <c r="I84" s="4"/>
      <c r="J84" s="4"/>
      <c r="K84" s="4"/>
    </row>
    <row r="85" spans="2:11" ht="12">
      <c r="B85" s="6">
        <f>IF(B84&lt;('Contributions calculator'!$E$13-250),Codes!B84+250,"")</f>
      </c>
      <c r="H85" s="4"/>
      <c r="I85" s="4"/>
      <c r="J85" s="4"/>
      <c r="K85" s="4"/>
    </row>
    <row r="86" spans="2:11" ht="12">
      <c r="B86" s="6">
        <f>IF(B85&lt;('Contributions calculator'!$E$13-250),Codes!B85+250,"")</f>
      </c>
      <c r="H86" s="4"/>
      <c r="I86" s="4"/>
      <c r="J86" s="4"/>
      <c r="K86" s="4"/>
    </row>
    <row r="87" spans="2:11" ht="12">
      <c r="B87" s="6">
        <f>IF(B86&lt;('Contributions calculator'!$E$13-250),Codes!B86+250,"")</f>
      </c>
      <c r="H87" s="4"/>
      <c r="I87" s="4"/>
      <c r="J87" s="4"/>
      <c r="K87" s="4"/>
    </row>
    <row r="88" spans="2:11" ht="12">
      <c r="B88" s="6">
        <f>IF(B87&lt;('Contributions calculator'!$E$13-250),Codes!B87+250,"")</f>
      </c>
      <c r="H88" s="4"/>
      <c r="I88" s="4"/>
      <c r="J88" s="4"/>
      <c r="K88" s="4"/>
    </row>
    <row r="89" spans="2:11" ht="12">
      <c r="B89" s="6">
        <f>IF(B88&lt;('Contributions calculator'!$E$13-250),Codes!B88+250,"")</f>
      </c>
      <c r="H89" s="4"/>
      <c r="I89" s="4"/>
      <c r="J89" s="4"/>
      <c r="K89" s="4"/>
    </row>
    <row r="90" spans="2:11" ht="12">
      <c r="B90" s="6">
        <f>IF(B89&lt;('Contributions calculator'!$E$13-250),Codes!B89+250,"")</f>
      </c>
      <c r="H90" s="4"/>
      <c r="I90" s="4"/>
      <c r="J90" s="4"/>
      <c r="K90" s="4"/>
    </row>
    <row r="91" spans="2:11" ht="12">
      <c r="B91" s="6">
        <f>IF(B90&lt;('Contributions calculator'!$E$13-250),Codes!B90+250,"")</f>
      </c>
      <c r="H91" s="4"/>
      <c r="I91" s="4"/>
      <c r="J91" s="4"/>
      <c r="K91" s="4"/>
    </row>
    <row r="92" spans="2:11" ht="12">
      <c r="B92" s="6">
        <f>IF(B91&lt;('Contributions calculator'!$E$13-250),Codes!B91+250,"")</f>
      </c>
      <c r="H92" s="4"/>
      <c r="I92" s="4"/>
      <c r="J92" s="4"/>
      <c r="K92" s="4"/>
    </row>
    <row r="93" spans="2:11" ht="12">
      <c r="B93" s="6">
        <f>IF(B92&lt;('Contributions calculator'!$E$13-250),Codes!B92+250,"")</f>
      </c>
      <c r="H93" s="4"/>
      <c r="I93" s="4"/>
      <c r="J93" s="4"/>
      <c r="K93" s="4"/>
    </row>
    <row r="94" spans="2:11" ht="12">
      <c r="B94" s="6">
        <f>IF(B93&lt;('Contributions calculator'!$E$13-250),Codes!B93+250,"")</f>
      </c>
      <c r="H94" s="4"/>
      <c r="I94" s="4"/>
      <c r="J94" s="4"/>
      <c r="K94" s="4"/>
    </row>
    <row r="95" spans="2:11" ht="12">
      <c r="B95" s="6">
        <f>IF(B94&lt;('Contributions calculator'!$E$13-250),Codes!B94+250,"")</f>
      </c>
      <c r="H95" s="4"/>
      <c r="I95" s="4"/>
      <c r="J95" s="4"/>
      <c r="K95" s="4"/>
    </row>
    <row r="96" spans="2:11" ht="12">
      <c r="B96" s="6">
        <f>IF(B95&lt;('Contributions calculator'!$E$13-250),Codes!B95+250,"")</f>
      </c>
      <c r="H96" s="4"/>
      <c r="I96" s="4"/>
      <c r="J96" s="4"/>
      <c r="K96" s="4"/>
    </row>
    <row r="97" spans="2:11" ht="12">
      <c r="B97" s="6">
        <f>IF(B96&lt;('Contributions calculator'!$E$13-250),Codes!B96+250,"")</f>
      </c>
      <c r="H97" s="4"/>
      <c r="I97" s="4"/>
      <c r="J97" s="4"/>
      <c r="K97" s="4"/>
    </row>
    <row r="98" spans="2:11" ht="12">
      <c r="B98" s="6">
        <f>IF(B97&lt;('Contributions calculator'!$E$13-250),Codes!B97+250,"")</f>
      </c>
      <c r="H98" s="4"/>
      <c r="I98" s="4"/>
      <c r="J98" s="4"/>
      <c r="K98" s="4"/>
    </row>
    <row r="99" spans="2:11" ht="12">
      <c r="B99" s="6">
        <f>IF(B98&lt;('Contributions calculator'!$E$13-250),Codes!B98+250,"")</f>
      </c>
      <c r="H99" s="4"/>
      <c r="I99" s="4"/>
      <c r="J99" s="4"/>
      <c r="K99" s="4"/>
    </row>
    <row r="100" spans="2:11" ht="12">
      <c r="B100" s="6">
        <f>IF(B99&lt;('Contributions calculator'!$E$13-250),Codes!B99+250,"")</f>
      </c>
      <c r="H100" s="4"/>
      <c r="I100" s="4"/>
      <c r="J100" s="4"/>
      <c r="K100" s="4"/>
    </row>
    <row r="101" spans="2:11" ht="12">
      <c r="B101" s="6">
        <f>IF(B100&lt;('Contributions calculator'!$E$13-250),Codes!B100+250,"")</f>
      </c>
      <c r="H101" s="4"/>
      <c r="I101" s="4"/>
      <c r="J101" s="4"/>
      <c r="K101" s="4"/>
    </row>
    <row r="102" spans="2:11" ht="12">
      <c r="B102" s="6">
        <f>IF(B101&lt;('Contributions calculator'!$E$13-250),Codes!B101+250,"")</f>
      </c>
      <c r="H102" s="4"/>
      <c r="I102" s="4"/>
      <c r="J102" s="4"/>
      <c r="K102" s="4"/>
    </row>
    <row r="103" spans="2:11" ht="12">
      <c r="B103" s="6">
        <f>IF(B102&lt;('Contributions calculator'!$E$13-250),Codes!B102+250,"")</f>
      </c>
      <c r="H103" s="4"/>
      <c r="I103" s="4"/>
      <c r="J103" s="4"/>
      <c r="K103" s="4"/>
    </row>
    <row r="104" spans="2:11" ht="12">
      <c r="B104" s="6">
        <f>IF(B103&lt;('Contributions calculator'!$E$13-250),Codes!B103+250,"")</f>
      </c>
      <c r="H104" s="4"/>
      <c r="I104" s="4"/>
      <c r="J104" s="4"/>
      <c r="K104" s="4"/>
    </row>
    <row r="105" spans="2:11" ht="12">
      <c r="B105" s="6">
        <f>IF(B104&lt;('Contributions calculator'!$E$13-250),Codes!B104+250,"")</f>
      </c>
      <c r="H105" s="4"/>
      <c r="I105" s="4"/>
      <c r="J105" s="4"/>
      <c r="K105" s="4"/>
    </row>
    <row r="106" spans="2:11" ht="12">
      <c r="B106" s="6">
        <f>IF(B105&lt;('Contributions calculator'!$E$13-250),Codes!B105+250,"")</f>
      </c>
      <c r="H106" s="4"/>
      <c r="I106" s="4"/>
      <c r="J106" s="4"/>
      <c r="K106" s="4"/>
    </row>
    <row r="107" spans="2:11" ht="12">
      <c r="B107" s="6">
        <f>IF(B106&lt;('Contributions calculator'!$E$13-250),Codes!B106+250,"")</f>
      </c>
      <c r="H107" s="4"/>
      <c r="I107" s="4"/>
      <c r="J107" s="4"/>
      <c r="K107" s="4"/>
    </row>
    <row r="108" spans="2:11" ht="12">
      <c r="B108" s="6">
        <f>IF(B107&lt;('Contributions calculator'!$E$13-250),Codes!B107+250,"")</f>
      </c>
      <c r="H108" s="4"/>
      <c r="I108" s="4"/>
      <c r="J108" s="4"/>
      <c r="K108" s="4"/>
    </row>
    <row r="109" spans="2:11" ht="12">
      <c r="B109" s="6">
        <f>IF(B108&lt;('Contributions calculator'!$E$13-250),Codes!B108+250,"")</f>
      </c>
      <c r="H109" s="4"/>
      <c r="I109" s="4"/>
      <c r="J109" s="4"/>
      <c r="K109" s="4"/>
    </row>
    <row r="110" spans="2:11" ht="12">
      <c r="B110" s="6">
        <f>IF(B109&lt;('Contributions calculator'!$E$13-250),Codes!B109+250,"")</f>
      </c>
      <c r="H110" s="4"/>
      <c r="I110" s="4"/>
      <c r="J110" s="4"/>
      <c r="K110" s="4"/>
    </row>
    <row r="111" spans="2:11" ht="12">
      <c r="B111" s="6">
        <f>IF(B110&lt;('Contributions calculator'!$E$13-250),Codes!B110+250,"")</f>
      </c>
      <c r="H111" s="4"/>
      <c r="I111" s="4"/>
      <c r="J111" s="4"/>
      <c r="K111" s="4"/>
    </row>
    <row r="112" spans="2:11" ht="12">
      <c r="B112" s="6">
        <f>IF(B111&lt;('Contributions calculator'!$E$13-250),Codes!B111+250,"")</f>
      </c>
      <c r="H112" s="4"/>
      <c r="I112" s="4"/>
      <c r="J112" s="4"/>
      <c r="K112" s="4"/>
    </row>
    <row r="113" spans="2:11" ht="12">
      <c r="B113" s="6">
        <f>IF(B112&lt;('Contributions calculator'!$E$13-250),Codes!B112+250,"")</f>
      </c>
      <c r="H113" s="4"/>
      <c r="I113" s="4"/>
      <c r="J113" s="4"/>
      <c r="K113" s="4"/>
    </row>
    <row r="114" spans="2:11" ht="12">
      <c r="B114" s="6">
        <f>IF(B113&lt;('Contributions calculator'!$E$13-250),Codes!B113+250,"")</f>
      </c>
      <c r="H114" s="4"/>
      <c r="I114" s="4"/>
      <c r="J114" s="4"/>
      <c r="K114" s="4"/>
    </row>
    <row r="115" spans="2:11" ht="12">
      <c r="B115" s="6">
        <f>IF(B114&lt;('Contributions calculator'!$E$13-250),Codes!B114+250,"")</f>
      </c>
      <c r="H115" s="4"/>
      <c r="I115" s="4"/>
      <c r="J115" s="4"/>
      <c r="K115" s="4"/>
    </row>
    <row r="116" spans="2:11" ht="12">
      <c r="B116" s="6">
        <f>IF(B115&lt;('Contributions calculator'!$E$13-250),Codes!B115+250,"")</f>
      </c>
      <c r="H116" s="4"/>
      <c r="I116" s="4"/>
      <c r="J116" s="4"/>
      <c r="K116" s="4"/>
    </row>
    <row r="117" spans="2:11" ht="12">
      <c r="B117" s="6">
        <f>IF(B116&lt;('Contributions calculator'!$E$13-250),Codes!B116+250,"")</f>
      </c>
      <c r="H117" s="4"/>
      <c r="I117" s="4"/>
      <c r="J117" s="4"/>
      <c r="K117" s="4"/>
    </row>
    <row r="118" spans="2:11" ht="12">
      <c r="B118" s="6">
        <f>IF(B117&lt;('Contributions calculator'!$E$13-250),Codes!B117+250,"")</f>
      </c>
      <c r="H118" s="4"/>
      <c r="I118" s="4"/>
      <c r="J118" s="4"/>
      <c r="K118" s="4"/>
    </row>
    <row r="119" spans="2:11" ht="12">
      <c r="B119" s="6">
        <f>IF(B118&lt;('Contributions calculator'!$E$13-250),Codes!B118+250,"")</f>
      </c>
      <c r="H119" s="4"/>
      <c r="I119" s="4"/>
      <c r="J119" s="4"/>
      <c r="K119" s="4"/>
    </row>
    <row r="120" spans="2:11" ht="12">
      <c r="B120" s="6">
        <f>IF(B119&lt;('Contributions calculator'!$E$13-250),Codes!B119+250,"")</f>
      </c>
      <c r="H120" s="4"/>
      <c r="I120" s="4"/>
      <c r="J120" s="4"/>
      <c r="K120" s="4"/>
    </row>
    <row r="121" spans="2:11" ht="12">
      <c r="B121" s="6">
        <f>IF(B120&lt;('Contributions calculator'!$E$13-250),Codes!B120+250,"")</f>
      </c>
      <c r="H121" s="4"/>
      <c r="I121" s="4"/>
      <c r="J121" s="4"/>
      <c r="K121" s="4"/>
    </row>
    <row r="122" spans="2:11" ht="12">
      <c r="B122" s="6">
        <f>IF(B121&lt;('Contributions calculator'!$E$13-250),Codes!B121+250,"")</f>
      </c>
      <c r="H122" s="4"/>
      <c r="I122" s="4"/>
      <c r="J122" s="4"/>
      <c r="K122" s="4"/>
    </row>
    <row r="123" spans="2:11" ht="12">
      <c r="B123" s="6">
        <f>IF(B122&lt;('Contributions calculator'!$E$13-250),Codes!B122+250,"")</f>
      </c>
      <c r="H123" s="4"/>
      <c r="I123" s="4"/>
      <c r="J123" s="4"/>
      <c r="K123" s="4"/>
    </row>
    <row r="124" spans="2:11" ht="12">
      <c r="B124" s="6">
        <f>IF(B123&lt;('Contributions calculator'!$E$13-250),Codes!B123+250,"")</f>
      </c>
      <c r="H124" s="4"/>
      <c r="I124" s="4"/>
      <c r="J124" s="4"/>
      <c r="K124" s="4"/>
    </row>
    <row r="125" spans="2:11" ht="12">
      <c r="B125" s="6">
        <f>IF(B124&lt;('Contributions calculator'!$E$13-250),Codes!B124+250,"")</f>
      </c>
      <c r="H125" s="4"/>
      <c r="I125" s="4"/>
      <c r="J125" s="4"/>
      <c r="K125" s="4"/>
    </row>
    <row r="126" spans="2:11" ht="12">
      <c r="B126" s="6">
        <f>IF(B125&lt;('Contributions calculator'!$E$13-250),Codes!B125+250,"")</f>
      </c>
      <c r="H126" s="4"/>
      <c r="I126" s="4"/>
      <c r="J126" s="4"/>
      <c r="K126" s="4"/>
    </row>
    <row r="127" spans="2:11" ht="12">
      <c r="B127" s="6">
        <f>IF(B126&lt;('Contributions calculator'!$E$13-250),Codes!B126+250,"")</f>
      </c>
      <c r="H127" s="4"/>
      <c r="I127" s="4"/>
      <c r="J127" s="4"/>
      <c r="K127" s="4"/>
    </row>
    <row r="128" spans="2:11" ht="12">
      <c r="B128" s="6">
        <f>IF(B127&lt;('Contributions calculator'!$E$13-250),Codes!B127+250,"")</f>
      </c>
      <c r="H128" s="4"/>
      <c r="I128" s="4"/>
      <c r="J128" s="4"/>
      <c r="K128" s="4"/>
    </row>
    <row r="129" spans="2:11" ht="12">
      <c r="B129" s="6">
        <f>IF(B128&lt;('Contributions calculator'!$E$13-250),Codes!B128+250,"")</f>
      </c>
      <c r="H129" s="4"/>
      <c r="I129" s="4"/>
      <c r="J129" s="4"/>
      <c r="K129" s="4"/>
    </row>
    <row r="130" spans="2:11" ht="12">
      <c r="B130" s="6">
        <f>IF(B129&lt;('Contributions calculator'!$E$13-250),Codes!B129+250,"")</f>
      </c>
      <c r="H130" s="4"/>
      <c r="I130" s="4"/>
      <c r="J130" s="4"/>
      <c r="K130" s="4"/>
    </row>
    <row r="131" spans="2:11" ht="12">
      <c r="B131" s="6">
        <f>IF(B130&lt;('Contributions calculator'!$E$13-250),Codes!B130+250,"")</f>
      </c>
      <c r="H131" s="4"/>
      <c r="I131" s="4"/>
      <c r="J131" s="4"/>
      <c r="K131" s="4"/>
    </row>
    <row r="132" spans="2:11" ht="12">
      <c r="B132" s="6">
        <f>IF(B131&lt;('Contributions calculator'!$E$13-250),Codes!B131+250,"")</f>
      </c>
      <c r="H132" s="4"/>
      <c r="I132" s="4"/>
      <c r="J132" s="4"/>
      <c r="K132" s="4"/>
    </row>
    <row r="133" spans="2:11" ht="12">
      <c r="B133" s="6">
        <f>IF(B132&lt;('Contributions calculator'!$E$13-250),Codes!B132+250,"")</f>
      </c>
      <c r="H133" s="4"/>
      <c r="I133" s="4"/>
      <c r="J133" s="4"/>
      <c r="K133" s="4"/>
    </row>
    <row r="134" spans="2:11" ht="12">
      <c r="B134" s="6">
        <f>IF(B133&lt;('Contributions calculator'!$E$13-250),Codes!B133+250,"")</f>
      </c>
      <c r="H134" s="4"/>
      <c r="I134" s="4"/>
      <c r="J134" s="4"/>
      <c r="K134" s="4"/>
    </row>
    <row r="135" spans="2:11" ht="12">
      <c r="B135" s="6">
        <f>IF(B134&lt;('Contributions calculator'!$E$13-250),Codes!B134+250,"")</f>
      </c>
      <c r="H135" s="4"/>
      <c r="I135" s="4"/>
      <c r="J135" s="4"/>
      <c r="K135" s="4"/>
    </row>
    <row r="136" spans="2:11" ht="12">
      <c r="B136" s="6">
        <f>IF(B135&lt;('Contributions calculator'!$E$13-250),Codes!B135+250,"")</f>
      </c>
      <c r="H136" s="4"/>
      <c r="I136" s="4"/>
      <c r="J136" s="4"/>
      <c r="K136" s="4"/>
    </row>
    <row r="137" spans="2:11" ht="12">
      <c r="B137" s="6">
        <f>IF(B136&lt;('Contributions calculator'!$E$13-250),Codes!B136+250,"")</f>
      </c>
      <c r="H137" s="4"/>
      <c r="I137" s="4"/>
      <c r="J137" s="4"/>
      <c r="K137" s="4"/>
    </row>
    <row r="138" spans="2:11" ht="12">
      <c r="B138" s="6">
        <f>IF(B137&lt;('Contributions calculator'!$E$13-250),Codes!B137+250,"")</f>
      </c>
      <c r="H138" s="4"/>
      <c r="I138" s="4"/>
      <c r="J138" s="4"/>
      <c r="K138" s="4"/>
    </row>
    <row r="139" spans="2:11" ht="12">
      <c r="B139" s="6">
        <f>IF(B138&lt;('Contributions calculator'!$E$13-250),Codes!B138+250,"")</f>
      </c>
      <c r="H139" s="4"/>
      <c r="I139" s="4"/>
      <c r="J139" s="4"/>
      <c r="K139" s="4"/>
    </row>
    <row r="140" spans="2:11" ht="12">
      <c r="B140" s="6">
        <f>IF(B139&lt;('Contributions calculator'!$E$13-250),Codes!B139+250,"")</f>
      </c>
      <c r="H140" s="4"/>
      <c r="I140" s="4"/>
      <c r="J140" s="4"/>
      <c r="K140" s="4"/>
    </row>
    <row r="141" spans="2:11" ht="12">
      <c r="B141" s="6">
        <f>IF(B140&lt;('Contributions calculator'!$E$13-250),Codes!B140+250,"")</f>
      </c>
      <c r="H141" s="4"/>
      <c r="I141" s="4"/>
      <c r="J141" s="4"/>
      <c r="K141" s="4"/>
    </row>
    <row r="142" spans="2:11" ht="12">
      <c r="B142" s="6">
        <f>IF(B141&lt;('Contributions calculator'!$E$13-250),Codes!B141+250,"")</f>
      </c>
      <c r="H142" s="4"/>
      <c r="I142" s="4"/>
      <c r="J142" s="4"/>
      <c r="K142" s="4"/>
    </row>
    <row r="143" spans="2:11" ht="12">
      <c r="B143" s="6">
        <f>IF(B142&lt;('Contributions calculator'!$E$13-250),Codes!B142+250,"")</f>
      </c>
      <c r="H143" s="4"/>
      <c r="I143" s="4"/>
      <c r="J143" s="4"/>
      <c r="K143" s="4"/>
    </row>
    <row r="144" spans="2:11" ht="12">
      <c r="B144" s="6">
        <f>IF(B143&lt;('Contributions calculator'!$E$13-250),Codes!B143+250,"")</f>
      </c>
      <c r="H144" s="4"/>
      <c r="I144" s="4"/>
      <c r="J144" s="4"/>
      <c r="K144" s="4"/>
    </row>
    <row r="145" spans="2:11" ht="12">
      <c r="B145" s="6">
        <f>IF(B144&lt;('Contributions calculator'!$E$13-250),Codes!B144+250,"")</f>
      </c>
      <c r="H145" s="4"/>
      <c r="I145" s="4"/>
      <c r="J145" s="4"/>
      <c r="K145" s="4"/>
    </row>
    <row r="146" spans="2:11" ht="12">
      <c r="B146" s="6">
        <f>IF(B145&lt;('Contributions calculator'!$E$13-250),Codes!B145+250,"")</f>
      </c>
      <c r="H146" s="4"/>
      <c r="I146" s="4"/>
      <c r="J146" s="4"/>
      <c r="K146" s="4"/>
    </row>
    <row r="147" spans="2:11" ht="12">
      <c r="B147" s="6">
        <f>IF(B146&lt;('Contributions calculator'!$E$13-250),Codes!B146+250,"")</f>
      </c>
      <c r="H147" s="4"/>
      <c r="I147" s="4"/>
      <c r="J147" s="4"/>
      <c r="K147" s="4"/>
    </row>
    <row r="148" spans="2:11" ht="12">
      <c r="B148" s="6">
        <f>IF(B147&lt;('Contributions calculator'!$E$13-250),Codes!B147+250,"")</f>
      </c>
      <c r="H148" s="4"/>
      <c r="I148" s="4"/>
      <c r="J148" s="4"/>
      <c r="K148" s="4"/>
    </row>
    <row r="149" spans="2:11" ht="12">
      <c r="B149" s="6">
        <f>IF(B148&lt;('Contributions calculator'!$E$13-250),Codes!B148+250,"")</f>
      </c>
      <c r="H149" s="4"/>
      <c r="I149" s="4"/>
      <c r="J149" s="4"/>
      <c r="K149" s="4"/>
    </row>
    <row r="150" spans="2:11" ht="12">
      <c r="B150" s="6">
        <f>IF(B149&lt;('Contributions calculator'!$E$13-250),Codes!B149+250,"")</f>
      </c>
      <c r="H150" s="4"/>
      <c r="I150" s="4"/>
      <c r="J150" s="4"/>
      <c r="K150" s="4"/>
    </row>
    <row r="151" spans="2:11" ht="12">
      <c r="B151" s="6">
        <f>IF(B150&lt;('Contributions calculator'!$E$13-250),Codes!B150+250,"")</f>
      </c>
      <c r="H151" s="4"/>
      <c r="I151" s="4"/>
      <c r="J151" s="4"/>
      <c r="K151" s="4"/>
    </row>
    <row r="152" spans="2:11" ht="12">
      <c r="B152" s="6">
        <f>IF(B151&lt;('Contributions calculator'!$E$13-250),Codes!B151+250,"")</f>
      </c>
      <c r="H152" s="4"/>
      <c r="I152" s="4"/>
      <c r="J152" s="4"/>
      <c r="K152" s="4"/>
    </row>
    <row r="153" spans="2:11" ht="12">
      <c r="B153" s="6">
        <f>IF(B152&lt;('Contributions calculator'!$E$13-250),Codes!B152+250,"")</f>
      </c>
      <c r="H153" s="4"/>
      <c r="I153" s="4"/>
      <c r="J153" s="4"/>
      <c r="K153" s="4"/>
    </row>
    <row r="154" spans="2:11" ht="12">
      <c r="B154" s="6">
        <f>IF(B153&lt;('Contributions calculator'!$E$13-250),Codes!B153+250,"")</f>
      </c>
      <c r="H154" s="4"/>
      <c r="I154" s="4"/>
      <c r="J154" s="4"/>
      <c r="K154" s="4"/>
    </row>
    <row r="155" spans="2:11" ht="12">
      <c r="B155" s="6">
        <f>IF(B154&lt;('Contributions calculator'!$E$13-250),Codes!B154+250,"")</f>
      </c>
      <c r="H155" s="4"/>
      <c r="I155" s="4"/>
      <c r="J155" s="4"/>
      <c r="K155" s="4"/>
    </row>
    <row r="156" spans="2:11" ht="12">
      <c r="B156" s="6">
        <f>IF(B155&lt;('Contributions calculator'!$E$13-250),Codes!B155+250,"")</f>
      </c>
      <c r="H156" s="4"/>
      <c r="I156" s="4"/>
      <c r="J156" s="4"/>
      <c r="K156" s="4"/>
    </row>
    <row r="157" spans="2:11" ht="12">
      <c r="B157" s="6">
        <f>IF(B156&lt;('Contributions calculator'!$E$13-250),Codes!B156+250,"")</f>
      </c>
      <c r="H157" s="4"/>
      <c r="I157" s="4"/>
      <c r="J157" s="4"/>
      <c r="K157" s="4"/>
    </row>
    <row r="158" spans="2:11" ht="12">
      <c r="B158" s="6">
        <f>IF(B157&lt;('Contributions calculator'!$E$13-250),Codes!B157+250,"")</f>
      </c>
      <c r="H158" s="4"/>
      <c r="I158" s="4"/>
      <c r="J158" s="4"/>
      <c r="K158" s="4"/>
    </row>
    <row r="159" spans="2:11" ht="12">
      <c r="B159" s="6">
        <f>IF(B158&lt;('Contributions calculator'!$E$13-250),Codes!B158+250,"")</f>
      </c>
      <c r="H159" s="4"/>
      <c r="I159" s="4"/>
      <c r="J159" s="4"/>
      <c r="K159" s="4"/>
    </row>
    <row r="160" spans="2:11" ht="12">
      <c r="B160" s="6">
        <f>IF(B159&lt;('Contributions calculator'!$E$13-250),Codes!B159+250,"")</f>
      </c>
      <c r="H160" s="4"/>
      <c r="I160" s="4"/>
      <c r="J160" s="4"/>
      <c r="K160" s="4"/>
    </row>
    <row r="161" spans="2:11" ht="12">
      <c r="B161" s="6">
        <f>IF(B160&lt;('Contributions calculator'!$E$13-250),Codes!B160+250,"")</f>
      </c>
      <c r="H161" s="4"/>
      <c r="I161" s="4"/>
      <c r="J161" s="4"/>
      <c r="K161" s="4"/>
    </row>
    <row r="162" spans="2:11" ht="12">
      <c r="B162" s="6">
        <f>IF(B161&lt;('Contributions calculator'!$E$13-250),Codes!B161+250,"")</f>
      </c>
      <c r="H162" s="4"/>
      <c r="I162" s="4"/>
      <c r="J162" s="4"/>
      <c r="K162" s="4"/>
    </row>
    <row r="163" spans="2:11" ht="12">
      <c r="B163" s="6">
        <f>IF(B162&lt;('Contributions calculator'!$E$13-250),Codes!B162+250,"")</f>
      </c>
      <c r="H163" s="4"/>
      <c r="I163" s="4"/>
      <c r="J163" s="4"/>
      <c r="K163" s="4"/>
    </row>
    <row r="164" spans="2:11" ht="12">
      <c r="B164" s="6">
        <f>IF(B163&lt;('Contributions calculator'!$E$13-250),Codes!B163+250,"")</f>
      </c>
      <c r="H164" s="4"/>
      <c r="I164" s="4"/>
      <c r="J164" s="4"/>
      <c r="K164" s="4"/>
    </row>
    <row r="165" spans="2:11" ht="12">
      <c r="B165" s="6">
        <f>IF(B164&lt;('Contributions calculator'!$E$13-250),Codes!B164+250,"")</f>
      </c>
      <c r="H165" s="4"/>
      <c r="I165" s="4"/>
      <c r="J165" s="4"/>
      <c r="K165" s="4"/>
    </row>
    <row r="166" spans="2:11" ht="12">
      <c r="B166" s="6">
        <f>IF(B165&lt;('Contributions calculator'!$E$13-250),Codes!B165+250,"")</f>
      </c>
      <c r="H166" s="4"/>
      <c r="I166" s="4"/>
      <c r="J166" s="4"/>
      <c r="K166" s="4"/>
    </row>
    <row r="167" spans="2:11" ht="12">
      <c r="B167" s="6">
        <f>IF(B166&lt;('Contributions calculator'!$E$13-250),Codes!B166+250,"")</f>
      </c>
      <c r="H167" s="4"/>
      <c r="I167" s="4"/>
      <c r="J167" s="4"/>
      <c r="K167" s="4"/>
    </row>
    <row r="168" spans="2:11" ht="12">
      <c r="B168" s="6">
        <f>IF(B167&lt;('Contributions calculator'!$E$13-250),Codes!B167+250,"")</f>
      </c>
      <c r="H168" s="4"/>
      <c r="I168" s="4"/>
      <c r="J168" s="4"/>
      <c r="K168" s="4"/>
    </row>
    <row r="169" spans="2:11" ht="12">
      <c r="B169" s="6">
        <f>IF(B168&lt;('Contributions calculator'!$E$13-250),Codes!B168+250,"")</f>
      </c>
      <c r="H169" s="4"/>
      <c r="I169" s="4"/>
      <c r="J169" s="4"/>
      <c r="K169" s="4"/>
    </row>
    <row r="170" spans="2:11" ht="12">
      <c r="B170" s="6">
        <f>IF(B169&lt;('Contributions calculator'!$E$13-250),Codes!B169+250,"")</f>
      </c>
      <c r="H170" s="4"/>
      <c r="I170" s="4"/>
      <c r="J170" s="4"/>
      <c r="K170" s="4"/>
    </row>
    <row r="171" spans="2:11" ht="12">
      <c r="B171" s="6">
        <f>IF(B170&lt;('Contributions calculator'!$E$13-250),Codes!B170+250,"")</f>
      </c>
      <c r="H171" s="4"/>
      <c r="I171" s="4"/>
      <c r="J171" s="4"/>
      <c r="K171" s="4"/>
    </row>
    <row r="172" spans="2:11" ht="12">
      <c r="B172" s="6">
        <f>IF(B171&lt;('Contributions calculator'!$E$13-250),Codes!B171+250,"")</f>
      </c>
      <c r="H172" s="4"/>
      <c r="I172" s="4"/>
      <c r="J172" s="4"/>
      <c r="K172" s="4"/>
    </row>
    <row r="173" spans="2:11" ht="12">
      <c r="B173" s="6">
        <f>IF(B172&lt;('Contributions calculator'!$E$13-250),Codes!B172+250,"")</f>
      </c>
      <c r="H173" s="4"/>
      <c r="I173" s="4"/>
      <c r="J173" s="4"/>
      <c r="K173" s="4"/>
    </row>
    <row r="174" spans="2:11" ht="12">
      <c r="B174" s="6">
        <f>IF(B173&lt;('Contributions calculator'!$E$13-250),Codes!B173+250,"")</f>
      </c>
      <c r="H174" s="4"/>
      <c r="I174" s="4"/>
      <c r="J174" s="4"/>
      <c r="K174" s="4"/>
    </row>
    <row r="175" spans="2:11" ht="12">
      <c r="B175" s="6">
        <f>IF(B174&lt;('Contributions calculator'!$E$13-250),Codes!B174+250,"")</f>
      </c>
      <c r="H175" s="4"/>
      <c r="I175" s="4"/>
      <c r="J175" s="4"/>
      <c r="K175" s="4"/>
    </row>
    <row r="176" spans="2:11" ht="12">
      <c r="B176" s="6">
        <f>IF(B175&lt;('Contributions calculator'!$E$13-250),Codes!B175+250,"")</f>
      </c>
      <c r="H176" s="4"/>
      <c r="I176" s="4"/>
      <c r="J176" s="4"/>
      <c r="K176" s="4"/>
    </row>
    <row r="177" spans="2:11" ht="12">
      <c r="B177" s="6">
        <f>IF(B176&lt;('Contributions calculator'!$E$13-250),Codes!B176+250,"")</f>
      </c>
      <c r="H177" s="4"/>
      <c r="I177" s="4"/>
      <c r="J177" s="4"/>
      <c r="K177" s="4"/>
    </row>
    <row r="178" spans="2:11" ht="12">
      <c r="B178" s="6">
        <f>IF(B177&lt;('Contributions calculator'!$E$13-250),Codes!B177+250,"")</f>
      </c>
      <c r="H178" s="4"/>
      <c r="I178" s="4"/>
      <c r="J178" s="4"/>
      <c r="K178" s="4"/>
    </row>
    <row r="179" spans="2:11" ht="12">
      <c r="B179" s="6">
        <f>IF(B178&lt;('Contributions calculator'!$E$13-250),Codes!B178+250,"")</f>
      </c>
      <c r="H179" s="4"/>
      <c r="I179" s="4"/>
      <c r="J179" s="4"/>
      <c r="K179" s="4"/>
    </row>
    <row r="180" spans="2:11" ht="12">
      <c r="B180" s="6">
        <f>IF(B179&lt;('Contributions calculator'!$E$13-250),Codes!B179+250,"")</f>
      </c>
      <c r="H180" s="4"/>
      <c r="I180" s="4"/>
      <c r="J180" s="4"/>
      <c r="K180" s="4"/>
    </row>
    <row r="181" spans="2:11" ht="12">
      <c r="B181" s="6">
        <f>IF(B180&lt;('Contributions calculator'!$E$13-250),Codes!B180+250,"")</f>
      </c>
      <c r="H181" s="4"/>
      <c r="I181" s="4"/>
      <c r="J181" s="4"/>
      <c r="K181" s="4"/>
    </row>
    <row r="182" spans="2:11" ht="12">
      <c r="B182" s="6">
        <f>IF(B181&lt;('Contributions calculator'!$E$13-250),Codes!B181+250,"")</f>
      </c>
      <c r="H182" s="4"/>
      <c r="I182" s="4"/>
      <c r="J182" s="4"/>
      <c r="K182" s="4"/>
    </row>
    <row r="183" spans="2:11" ht="12">
      <c r="B183" s="6">
        <f>IF(B182&lt;('Contributions calculator'!$E$13-250),Codes!B182+250,"")</f>
      </c>
      <c r="H183" s="4"/>
      <c r="I183" s="4"/>
      <c r="J183" s="4"/>
      <c r="K183" s="4"/>
    </row>
    <row r="184" spans="2:11" ht="12">
      <c r="B184" s="6">
        <f>IF(B183&lt;('Contributions calculator'!$E$13-250),Codes!B183+250,"")</f>
      </c>
      <c r="H184" s="4"/>
      <c r="I184" s="4"/>
      <c r="J184" s="4"/>
      <c r="K184" s="4"/>
    </row>
    <row r="185" spans="2:11" ht="12">
      <c r="B185" s="6">
        <f>IF(B184&lt;('Contributions calculator'!$E$13-250),Codes!B184+250,"")</f>
      </c>
      <c r="H185" s="4"/>
      <c r="I185" s="4"/>
      <c r="J185" s="4"/>
      <c r="K185" s="4"/>
    </row>
    <row r="186" spans="2:11" ht="12">
      <c r="B186" s="6">
        <f>IF(B185&lt;('Contributions calculator'!$E$13-250),Codes!B185+250,"")</f>
      </c>
      <c r="H186" s="4"/>
      <c r="I186" s="4"/>
      <c r="J186" s="4"/>
      <c r="K186" s="4"/>
    </row>
    <row r="187" spans="2:11" ht="12">
      <c r="B187" s="6">
        <f>IF(B186&lt;('Contributions calculator'!$E$13-250),Codes!B186+250,"")</f>
      </c>
      <c r="H187" s="4"/>
      <c r="I187" s="4"/>
      <c r="J187" s="4"/>
      <c r="K187" s="4"/>
    </row>
    <row r="188" spans="2:11" ht="12">
      <c r="B188" s="6">
        <f>IF(B187&lt;('Contributions calculator'!$E$13-250),Codes!B187+250,"")</f>
      </c>
      <c r="H188" s="4"/>
      <c r="I188" s="4"/>
      <c r="J188" s="4"/>
      <c r="K188" s="4"/>
    </row>
    <row r="189" spans="2:11" ht="12">
      <c r="B189" s="6">
        <f>IF(B188&lt;('Contributions calculator'!$E$13-250),Codes!B188+250,"")</f>
      </c>
      <c r="H189" s="4"/>
      <c r="I189" s="4"/>
      <c r="J189" s="4"/>
      <c r="K189" s="4"/>
    </row>
    <row r="190" spans="2:11" ht="12">
      <c r="B190" s="6">
        <f>IF(B189&lt;('Contributions calculator'!$E$13-250),Codes!B189+250,"")</f>
      </c>
      <c r="H190" s="4"/>
      <c r="I190" s="4"/>
      <c r="J190" s="4"/>
      <c r="K190" s="4"/>
    </row>
    <row r="191" spans="2:11" ht="12">
      <c r="B191" s="6">
        <f>IF(B190&lt;('Contributions calculator'!$E$13-250),Codes!B190+250,"")</f>
      </c>
      <c r="H191" s="4"/>
      <c r="I191" s="4"/>
      <c r="J191" s="4"/>
      <c r="K191" s="4"/>
    </row>
    <row r="192" spans="2:11" ht="12">
      <c r="B192" s="6">
        <f>IF(B191&lt;('Contributions calculator'!$E$13-250),Codes!B191+250,"")</f>
      </c>
      <c r="H192" s="4"/>
      <c r="I192" s="4"/>
      <c r="J192" s="4"/>
      <c r="K192" s="4"/>
    </row>
    <row r="193" spans="2:11" ht="12">
      <c r="B193" s="6">
        <f>IF(B192&lt;('Contributions calculator'!$E$13-250),Codes!B192+250,"")</f>
      </c>
      <c r="H193" s="4"/>
      <c r="I193" s="4"/>
      <c r="J193" s="4"/>
      <c r="K193" s="4"/>
    </row>
    <row r="194" spans="2:11" ht="12">
      <c r="B194" s="6">
        <f>IF(B193&lt;('Contributions calculator'!$E$13-250),Codes!B193+250,"")</f>
      </c>
      <c r="H194" s="4"/>
      <c r="I194" s="4"/>
      <c r="J194" s="4"/>
      <c r="K194" s="4"/>
    </row>
    <row r="195" spans="2:11" ht="12">
      <c r="B195" s="6">
        <f>IF(B194&lt;('Contributions calculator'!$E$13-250),Codes!B194+250,"")</f>
      </c>
      <c r="H195" s="4"/>
      <c r="I195" s="4"/>
      <c r="J195" s="4"/>
      <c r="K195" s="4"/>
    </row>
    <row r="196" spans="2:11" ht="12">
      <c r="B196" s="6">
        <f>IF(B195&lt;('Contributions calculator'!$E$13-250),Codes!B195+250,"")</f>
      </c>
      <c r="H196" s="4"/>
      <c r="I196" s="4"/>
      <c r="J196" s="4"/>
      <c r="K196" s="4"/>
    </row>
    <row r="197" spans="2:11" ht="12">
      <c r="B197" s="6">
        <f>IF(B196&lt;('Contributions calculator'!$E$13-250),Codes!B196+250,"")</f>
      </c>
      <c r="H197" s="4"/>
      <c r="I197" s="4"/>
      <c r="J197" s="4"/>
      <c r="K197" s="4"/>
    </row>
    <row r="198" spans="2:11" ht="12">
      <c r="B198" s="6">
        <f>IF(B197&lt;('Contributions calculator'!$E$13-250),Codes!B197+250,"")</f>
      </c>
      <c r="H198" s="4"/>
      <c r="I198" s="4"/>
      <c r="J198" s="4"/>
      <c r="K198" s="4"/>
    </row>
    <row r="199" spans="2:11" ht="12">
      <c r="B199" s="6">
        <f>IF(B198&lt;('Contributions calculator'!$E$13-250),Codes!B198+250,"")</f>
      </c>
      <c r="H199" s="4"/>
      <c r="I199" s="4"/>
      <c r="J199" s="4"/>
      <c r="K199" s="4"/>
    </row>
    <row r="200" spans="2:11" ht="12">
      <c r="B200" s="6">
        <f>IF(B199&lt;('Contributions calculator'!$E$13-250),Codes!B199+250,"")</f>
      </c>
      <c r="H200" s="4"/>
      <c r="I200" s="4"/>
      <c r="J200" s="4"/>
      <c r="K200" s="4"/>
    </row>
    <row r="201" spans="2:11" ht="12">
      <c r="B201" s="6">
        <f>IF(B200&lt;('Contributions calculator'!$E$13-250),Codes!B200+250,"")</f>
      </c>
      <c r="H201" s="4"/>
      <c r="I201" s="4"/>
      <c r="J201" s="4"/>
      <c r="K201" s="4"/>
    </row>
    <row r="202" spans="2:11" ht="12">
      <c r="B202" s="6">
        <f>IF(B201&lt;('Contributions calculator'!$E$13-250),Codes!B201+250,"")</f>
      </c>
      <c r="H202" s="4"/>
      <c r="I202" s="4"/>
      <c r="J202" s="4"/>
      <c r="K202" s="4"/>
    </row>
    <row r="203" spans="2:11" ht="12">
      <c r="B203" s="6">
        <f>IF(B202&lt;('Contributions calculator'!$E$13-250),Codes!B202+250,"")</f>
      </c>
      <c r="H203" s="4"/>
      <c r="I203" s="4"/>
      <c r="J203" s="4"/>
      <c r="K203" s="4"/>
    </row>
    <row r="204" spans="2:11" ht="12">
      <c r="B204" s="6">
        <f>IF(B203&lt;('Contributions calculator'!$E$13-250),Codes!B203+250,"")</f>
      </c>
      <c r="H204" s="4"/>
      <c r="I204" s="4"/>
      <c r="J204" s="4"/>
      <c r="K204" s="4"/>
    </row>
    <row r="205" spans="2:11" ht="12">
      <c r="B205" s="6">
        <f>IF(B204&lt;('Contributions calculator'!$E$13-250),Codes!B204+250,"")</f>
      </c>
      <c r="H205" s="4"/>
      <c r="I205" s="4"/>
      <c r="J205" s="4"/>
      <c r="K205" s="4"/>
    </row>
    <row r="206" spans="2:11" ht="12">
      <c r="B206" s="6">
        <f>IF(B205&lt;('Contributions calculator'!$E$13-250),Codes!B205+250,"")</f>
      </c>
      <c r="H206" s="4"/>
      <c r="I206" s="4"/>
      <c r="J206" s="4"/>
      <c r="K206" s="4"/>
    </row>
    <row r="207" spans="2:11" ht="12">
      <c r="B207" s="6">
        <f>IF(B206&lt;('Contributions calculator'!$E$13-250),Codes!B206+250,"")</f>
      </c>
      <c r="H207" s="4"/>
      <c r="I207" s="4"/>
      <c r="J207" s="4"/>
      <c r="K207" s="4"/>
    </row>
    <row r="208" spans="2:11" ht="12">
      <c r="B208" s="6">
        <f>IF(B207&lt;('Contributions calculator'!$E$13-250),Codes!B207+250,"")</f>
      </c>
      <c r="H208" s="4"/>
      <c r="I208" s="4"/>
      <c r="J208" s="4"/>
      <c r="K208" s="4"/>
    </row>
    <row r="209" spans="2:11" ht="12">
      <c r="B209" s="6">
        <f>IF(B208&lt;('Contributions calculator'!$E$13-250),Codes!B208+250,"")</f>
      </c>
      <c r="H209" s="4"/>
      <c r="I209" s="4"/>
      <c r="J209" s="4"/>
      <c r="K209" s="4"/>
    </row>
    <row r="210" spans="2:11" ht="12">
      <c r="B210" s="6">
        <f>IF(B209&lt;('Contributions calculator'!$E$13-250),Codes!B209+250,"")</f>
      </c>
      <c r="H210" s="4"/>
      <c r="I210" s="4"/>
      <c r="J210" s="4"/>
      <c r="K210" s="4"/>
    </row>
    <row r="211" spans="2:11" ht="12">
      <c r="B211" s="6">
        <f>IF(B210&lt;('Contributions calculator'!$E$13-250),Codes!B210+250,"")</f>
      </c>
      <c r="H211" s="4"/>
      <c r="I211" s="4"/>
      <c r="J211" s="4"/>
      <c r="K211" s="4"/>
    </row>
    <row r="212" spans="2:11" ht="12">
      <c r="B212" s="6">
        <f>IF(B211&lt;('Contributions calculator'!$E$13-250),Codes!B211+250,"")</f>
      </c>
      <c r="H212" s="4"/>
      <c r="I212" s="4"/>
      <c r="J212" s="4"/>
      <c r="K212" s="4"/>
    </row>
    <row r="213" spans="2:11" ht="12">
      <c r="B213" s="6">
        <f>IF(B212&lt;('Contributions calculator'!$E$13-250),Codes!B212+250,"")</f>
      </c>
      <c r="H213" s="4"/>
      <c r="I213" s="4"/>
      <c r="J213" s="4"/>
      <c r="K213" s="4"/>
    </row>
    <row r="214" spans="2:11" ht="12">
      <c r="B214" s="6">
        <f>IF(B213&lt;('Contributions calculator'!$E$13-250),Codes!B213+250,"")</f>
      </c>
      <c r="H214" s="4"/>
      <c r="I214" s="4"/>
      <c r="J214" s="4"/>
      <c r="K214" s="4"/>
    </row>
    <row r="215" spans="2:11" ht="12">
      <c r="B215" s="6">
        <f>IF(B214&lt;('Contributions calculator'!$E$13-250),Codes!B214+250,"")</f>
      </c>
      <c r="H215" s="4"/>
      <c r="I215" s="4"/>
      <c r="J215" s="4"/>
      <c r="K215" s="4"/>
    </row>
    <row r="216" spans="2:11" ht="12">
      <c r="B216" s="6">
        <f>IF(B215&lt;('Contributions calculator'!$E$13-250),Codes!B215+250,"")</f>
      </c>
      <c r="H216" s="4"/>
      <c r="I216" s="4"/>
      <c r="J216" s="4"/>
      <c r="K216" s="4"/>
    </row>
    <row r="217" spans="2:11" ht="12">
      <c r="B217" s="6">
        <f>IF(B216&lt;('Contributions calculator'!$E$13-250),Codes!B216+250,"")</f>
      </c>
      <c r="H217" s="4"/>
      <c r="I217" s="4"/>
      <c r="J217" s="4"/>
      <c r="K217" s="4"/>
    </row>
    <row r="218" spans="2:11" ht="12">
      <c r="B218" s="6">
        <f>IF(B217&lt;('Contributions calculator'!$E$13-250),Codes!B217+250,"")</f>
      </c>
      <c r="H218" s="4"/>
      <c r="I218" s="4"/>
      <c r="J218" s="4"/>
      <c r="K218" s="4"/>
    </row>
    <row r="219" spans="2:11" ht="12">
      <c r="B219" s="6">
        <f>IF(B218&lt;('Contributions calculator'!$E$13-250),Codes!B218+250,"")</f>
      </c>
      <c r="H219" s="4"/>
      <c r="I219" s="4"/>
      <c r="J219" s="4"/>
      <c r="K219" s="4"/>
    </row>
    <row r="220" spans="2:11" ht="12">
      <c r="B220" s="6">
        <f>IF(B219&lt;('Contributions calculator'!$E$13-250),Codes!B219+250,"")</f>
      </c>
      <c r="H220" s="4"/>
      <c r="I220" s="4"/>
      <c r="J220" s="4"/>
      <c r="K220" s="4"/>
    </row>
    <row r="221" spans="2:11" ht="12">
      <c r="B221" s="6">
        <f>IF(B220&lt;('Contributions calculator'!$E$13-250),Codes!B220+250,"")</f>
      </c>
      <c r="H221" s="4"/>
      <c r="I221" s="4"/>
      <c r="J221" s="4"/>
      <c r="K221" s="4"/>
    </row>
    <row r="222" spans="2:11" ht="12">
      <c r="B222" s="6">
        <f>IF(B221&lt;('Contributions calculator'!$E$13-250),Codes!B221+250,"")</f>
      </c>
      <c r="H222" s="4"/>
      <c r="I222" s="4"/>
      <c r="J222" s="4"/>
      <c r="K222" s="4"/>
    </row>
    <row r="223" spans="2:11" ht="12">
      <c r="B223" s="6">
        <f>IF(B222&lt;('Contributions calculator'!$E$13-250),Codes!B222+250,"")</f>
      </c>
      <c r="H223" s="4"/>
      <c r="I223" s="4"/>
      <c r="J223" s="4"/>
      <c r="K223" s="4"/>
    </row>
    <row r="224" spans="2:11" ht="12">
      <c r="B224" s="6">
        <f>IF(B223&lt;('Contributions calculator'!$E$13-250),Codes!B223+250,"")</f>
      </c>
      <c r="H224" s="4"/>
      <c r="I224" s="4"/>
      <c r="J224" s="4"/>
      <c r="K224" s="4"/>
    </row>
    <row r="225" spans="2:11" ht="12">
      <c r="B225" s="6">
        <f>IF(B224&lt;('Contributions calculator'!$E$13-250),Codes!B224+250,"")</f>
      </c>
      <c r="H225" s="4"/>
      <c r="I225" s="4"/>
      <c r="J225" s="4"/>
      <c r="K225" s="4"/>
    </row>
    <row r="226" spans="2:11" ht="12">
      <c r="B226" s="6">
        <f>IF(B225&lt;('Contributions calculator'!$E$13-250),Codes!B225+250,"")</f>
      </c>
      <c r="H226" s="4"/>
      <c r="I226" s="4"/>
      <c r="J226" s="4"/>
      <c r="K226" s="4"/>
    </row>
    <row r="227" spans="2:11" ht="12">
      <c r="B227" s="6">
        <f>IF(B226&lt;('Contributions calculator'!$E$13-250),Codes!B226+250,"")</f>
      </c>
      <c r="H227" s="4"/>
      <c r="I227" s="4"/>
      <c r="J227" s="4"/>
      <c r="K227" s="4"/>
    </row>
    <row r="228" spans="2:11" ht="12">
      <c r="B228" s="6">
        <f>IF(B227&lt;('Contributions calculator'!$E$13-250),Codes!B227+250,"")</f>
      </c>
      <c r="H228" s="4"/>
      <c r="I228" s="4"/>
      <c r="J228" s="4"/>
      <c r="K228" s="4"/>
    </row>
    <row r="229" spans="2:11" ht="12">
      <c r="B229" s="6">
        <f>IF(B228&lt;('Contributions calculator'!$E$13-250),Codes!B228+250,"")</f>
      </c>
      <c r="H229" s="4"/>
      <c r="I229" s="4"/>
      <c r="J229" s="4"/>
      <c r="K229" s="4"/>
    </row>
    <row r="230" spans="2:11" ht="12">
      <c r="B230" s="6">
        <f>IF(B229&lt;('Contributions calculator'!$E$13-250),Codes!B229+250,"")</f>
      </c>
      <c r="H230" s="4"/>
      <c r="I230" s="4"/>
      <c r="J230" s="4"/>
      <c r="K230" s="4"/>
    </row>
    <row r="231" spans="2:11" ht="12">
      <c r="B231" s="6">
        <f>IF(B230&lt;('Contributions calculator'!$E$13-250),Codes!B230+250,"")</f>
      </c>
      <c r="H231" s="4"/>
      <c r="I231" s="4"/>
      <c r="J231" s="4"/>
      <c r="K231" s="4"/>
    </row>
    <row r="232" spans="8:11" ht="12">
      <c r="H232" s="4"/>
      <c r="I232" s="4"/>
      <c r="J232" s="4"/>
      <c r="K232" s="4"/>
    </row>
    <row r="233" spans="8:11" ht="12">
      <c r="H233" s="4"/>
      <c r="I233" s="4"/>
      <c r="J233" s="4"/>
      <c r="K233" s="4"/>
    </row>
    <row r="234" spans="8:11" ht="12">
      <c r="H234" s="4"/>
      <c r="I234" s="4"/>
      <c r="J234" s="4"/>
      <c r="K234" s="4"/>
    </row>
    <row r="235" spans="8:11" ht="12">
      <c r="H235" s="4"/>
      <c r="I235" s="4"/>
      <c r="J235" s="4"/>
      <c r="K235" s="4"/>
    </row>
    <row r="236" spans="8:11" ht="12">
      <c r="H236" s="4"/>
      <c r="I236" s="4"/>
      <c r="J236" s="4"/>
      <c r="K236" s="4"/>
    </row>
    <row r="237" spans="8:11" ht="12">
      <c r="H237" s="4"/>
      <c r="I237" s="4"/>
      <c r="J237" s="4"/>
      <c r="K237" s="4"/>
    </row>
    <row r="238" spans="8:11" ht="12">
      <c r="H238" s="4"/>
      <c r="I238" s="4"/>
      <c r="J238" s="4"/>
      <c r="K238" s="4"/>
    </row>
    <row r="239" spans="8:11" ht="12">
      <c r="H239" s="4"/>
      <c r="I239" s="4"/>
      <c r="J239" s="4"/>
      <c r="K239" s="4"/>
    </row>
    <row r="240" spans="8:11" ht="12">
      <c r="H240" s="4"/>
      <c r="I240" s="4"/>
      <c r="J240" s="4"/>
      <c r="K240" s="4"/>
    </row>
    <row r="241" spans="8:11" ht="12">
      <c r="H241" s="4"/>
      <c r="I241" s="4"/>
      <c r="J241" s="4"/>
      <c r="K241" s="4"/>
    </row>
    <row r="242" spans="8:11" ht="12">
      <c r="H242" s="4"/>
      <c r="I242" s="4"/>
      <c r="J242" s="4"/>
      <c r="K242" s="4"/>
    </row>
    <row r="243" spans="8:11" ht="12">
      <c r="H243" s="4"/>
      <c r="I243" s="4"/>
      <c r="J243" s="4"/>
      <c r="K243" s="4"/>
    </row>
    <row r="244" spans="8:11" ht="12">
      <c r="H244" s="4"/>
      <c r="I244" s="4"/>
      <c r="J244" s="4"/>
      <c r="K244" s="4"/>
    </row>
    <row r="245" spans="8:11" ht="12">
      <c r="H245" s="4"/>
      <c r="I245" s="4"/>
      <c r="J245" s="4"/>
      <c r="K245" s="4"/>
    </row>
    <row r="246" spans="8:11" ht="12">
      <c r="H246" s="4"/>
      <c r="I246" s="4"/>
      <c r="J246" s="4"/>
      <c r="K246" s="4"/>
    </row>
    <row r="247" spans="8:11" ht="12">
      <c r="H247" s="4"/>
      <c r="I247" s="4"/>
      <c r="J247" s="4"/>
      <c r="K247" s="4"/>
    </row>
    <row r="248" spans="8:11" ht="12">
      <c r="H248" s="4"/>
      <c r="I248" s="4"/>
      <c r="J248" s="4"/>
      <c r="K248" s="4"/>
    </row>
    <row r="249" spans="8:11" ht="12">
      <c r="H249" s="4"/>
      <c r="I249" s="4"/>
      <c r="J249" s="4"/>
      <c r="K249" s="4"/>
    </row>
    <row r="250" spans="8:11" ht="12">
      <c r="H250" s="4"/>
      <c r="I250" s="4"/>
      <c r="J250" s="4"/>
      <c r="K250" s="4"/>
    </row>
    <row r="251" spans="8:11" ht="12">
      <c r="H251" s="4"/>
      <c r="I251" s="4"/>
      <c r="J251" s="4"/>
      <c r="K251" s="4"/>
    </row>
    <row r="252" spans="8:11" ht="12">
      <c r="H252" s="4"/>
      <c r="I252" s="4"/>
      <c r="J252" s="4"/>
      <c r="K252" s="4"/>
    </row>
    <row r="253" spans="8:11" ht="12">
      <c r="H253" s="4"/>
      <c r="I253" s="4"/>
      <c r="J253" s="4"/>
      <c r="K253" s="4"/>
    </row>
    <row r="254" spans="8:11" ht="12">
      <c r="H254" s="4"/>
      <c r="I254" s="4"/>
      <c r="J254" s="4"/>
      <c r="K254" s="4"/>
    </row>
    <row r="255" spans="8:11" ht="12">
      <c r="H255" s="4"/>
      <c r="I255" s="4"/>
      <c r="J255" s="4"/>
      <c r="K255" s="4"/>
    </row>
    <row r="256" spans="8:11" ht="12">
      <c r="H256" s="4"/>
      <c r="I256" s="4"/>
      <c r="J256" s="4"/>
      <c r="K256" s="4"/>
    </row>
    <row r="257" spans="8:11" ht="12">
      <c r="H257" s="4"/>
      <c r="I257" s="4"/>
      <c r="J257" s="4"/>
      <c r="K257" s="4"/>
    </row>
    <row r="258" spans="8:11" ht="12">
      <c r="H258" s="4"/>
      <c r="I258" s="4"/>
      <c r="J258" s="4"/>
      <c r="K258" s="4"/>
    </row>
    <row r="259" spans="8:11" ht="12">
      <c r="H259" s="4"/>
      <c r="I259" s="4"/>
      <c r="J259" s="4"/>
      <c r="K259" s="4"/>
    </row>
    <row r="260" spans="8:11" ht="12">
      <c r="H260" s="4"/>
      <c r="I260" s="4"/>
      <c r="J260" s="4"/>
      <c r="K260" s="4"/>
    </row>
    <row r="261" spans="8:11" ht="12">
      <c r="H261" s="4"/>
      <c r="I261" s="4"/>
      <c r="J261" s="4"/>
      <c r="K261" s="4"/>
    </row>
    <row r="262" spans="8:11" ht="12">
      <c r="H262" s="4"/>
      <c r="I262" s="4"/>
      <c r="J262" s="4"/>
      <c r="K262" s="4"/>
    </row>
    <row r="263" spans="8:11" ht="12">
      <c r="H263" s="4"/>
      <c r="I263" s="4"/>
      <c r="J263" s="4"/>
      <c r="K263" s="4"/>
    </row>
    <row r="264" spans="8:11" ht="12">
      <c r="H264" s="4"/>
      <c r="I264" s="4"/>
      <c r="J264" s="4"/>
      <c r="K264" s="4"/>
    </row>
    <row r="265" spans="8:11" ht="12">
      <c r="H265" s="4"/>
      <c r="I265" s="4"/>
      <c r="J265" s="4"/>
      <c r="K265" s="4"/>
    </row>
    <row r="266" spans="8:11" ht="12">
      <c r="H266" s="4"/>
      <c r="I266" s="4"/>
      <c r="J266" s="4"/>
      <c r="K266" s="4"/>
    </row>
    <row r="267" spans="8:11" ht="12">
      <c r="H267" s="4"/>
      <c r="I267" s="4"/>
      <c r="J267" s="4"/>
      <c r="K267" s="4"/>
    </row>
    <row r="268" spans="8:11" ht="12">
      <c r="H268" s="4"/>
      <c r="I268" s="4"/>
      <c r="J268" s="4"/>
      <c r="K268" s="4"/>
    </row>
    <row r="269" spans="8:11" ht="12">
      <c r="H269" s="4"/>
      <c r="I269" s="4"/>
      <c r="J269" s="4"/>
      <c r="K269" s="4"/>
    </row>
    <row r="270" spans="8:11" ht="12">
      <c r="H270" s="4"/>
      <c r="I270" s="4"/>
      <c r="J270" s="4"/>
      <c r="K270" s="4"/>
    </row>
    <row r="271" spans="8:11" ht="12">
      <c r="H271" s="4"/>
      <c r="I271" s="4"/>
      <c r="J271" s="4"/>
      <c r="K271" s="4"/>
    </row>
    <row r="272" spans="8:11" ht="12">
      <c r="H272" s="4"/>
      <c r="I272" s="4"/>
      <c r="J272" s="4"/>
      <c r="K272" s="4"/>
    </row>
    <row r="273" spans="8:11" ht="12">
      <c r="H273" s="4"/>
      <c r="I273" s="4"/>
      <c r="J273" s="4"/>
      <c r="K273" s="4"/>
    </row>
    <row r="274" spans="8:11" ht="12">
      <c r="H274" s="4"/>
      <c r="I274" s="4"/>
      <c r="J274" s="4"/>
      <c r="K274" s="4"/>
    </row>
    <row r="275" spans="8:11" ht="12">
      <c r="H275" s="4"/>
      <c r="I275" s="4"/>
      <c r="J275" s="4"/>
      <c r="K275" s="4"/>
    </row>
    <row r="276" spans="8:11" ht="12">
      <c r="H276" s="4"/>
      <c r="I276" s="4"/>
      <c r="J276" s="4"/>
      <c r="K276" s="4"/>
    </row>
    <row r="277" spans="8:11" ht="12">
      <c r="H277" s="4"/>
      <c r="I277" s="4"/>
      <c r="J277" s="4"/>
      <c r="K277" s="4"/>
    </row>
    <row r="278" spans="8:11" ht="12">
      <c r="H278" s="4"/>
      <c r="I278" s="4"/>
      <c r="J278" s="4"/>
      <c r="K278" s="4"/>
    </row>
    <row r="279" spans="8:11" ht="12">
      <c r="H279" s="4"/>
      <c r="I279" s="4"/>
      <c r="J279" s="4"/>
      <c r="K279" s="4"/>
    </row>
    <row r="280" spans="8:11" ht="12">
      <c r="H280" s="4"/>
      <c r="I280" s="4"/>
      <c r="J280" s="4"/>
      <c r="K280" s="4"/>
    </row>
    <row r="281" spans="8:11" ht="12">
      <c r="H281" s="4"/>
      <c r="I281" s="4"/>
      <c r="J281" s="4"/>
      <c r="K281" s="4"/>
    </row>
    <row r="282" spans="8:11" ht="12">
      <c r="H282" s="4"/>
      <c r="I282" s="4"/>
      <c r="J282" s="4"/>
      <c r="K282" s="4"/>
    </row>
    <row r="283" spans="8:11" ht="12">
      <c r="H283" s="4"/>
      <c r="I283" s="4"/>
      <c r="J283" s="4"/>
      <c r="K283" s="4"/>
    </row>
    <row r="284" spans="8:11" ht="12">
      <c r="H284" s="4"/>
      <c r="I284" s="4"/>
      <c r="J284" s="4"/>
      <c r="K284" s="4"/>
    </row>
    <row r="285" spans="8:11" ht="12">
      <c r="H285" s="4"/>
      <c r="I285" s="4"/>
      <c r="J285" s="4"/>
      <c r="K285" s="4"/>
    </row>
    <row r="286" spans="8:11" ht="12">
      <c r="H286" s="4"/>
      <c r="I286" s="4"/>
      <c r="J286" s="4"/>
      <c r="K286" s="4"/>
    </row>
    <row r="287" spans="8:11" ht="12">
      <c r="H287" s="4"/>
      <c r="I287" s="4"/>
      <c r="J287" s="4"/>
      <c r="K287" s="4"/>
    </row>
    <row r="288" spans="8:11" ht="12">
      <c r="H288" s="4"/>
      <c r="I288" s="4"/>
      <c r="J288" s="4"/>
      <c r="K288" s="4"/>
    </row>
    <row r="289" spans="8:11" ht="12">
      <c r="H289" s="4"/>
      <c r="I289" s="4"/>
      <c r="J289" s="4"/>
      <c r="K289" s="4"/>
    </row>
    <row r="290" spans="8:11" ht="12">
      <c r="H290" s="4"/>
      <c r="I290" s="4"/>
      <c r="J290" s="4"/>
      <c r="K290" s="4"/>
    </row>
    <row r="291" spans="8:11" ht="12">
      <c r="H291" s="4"/>
      <c r="I291" s="4"/>
      <c r="J291" s="4"/>
      <c r="K291" s="4"/>
    </row>
    <row r="292" spans="8:11" ht="12">
      <c r="H292" s="4"/>
      <c r="I292" s="4"/>
      <c r="J292" s="4"/>
      <c r="K292" s="4"/>
    </row>
    <row r="293" spans="8:11" ht="12">
      <c r="H293" s="4"/>
      <c r="I293" s="4"/>
      <c r="J293" s="4"/>
      <c r="K293" s="4"/>
    </row>
    <row r="294" spans="8:11" ht="12">
      <c r="H294" s="4"/>
      <c r="I294" s="4"/>
      <c r="J294" s="4"/>
      <c r="K294" s="4"/>
    </row>
    <row r="295" spans="8:11" ht="12">
      <c r="H295" s="4"/>
      <c r="I295" s="4"/>
      <c r="J295" s="4"/>
      <c r="K295" s="4"/>
    </row>
    <row r="296" spans="8:11" ht="12">
      <c r="H296" s="4"/>
      <c r="I296" s="4"/>
      <c r="J296" s="4"/>
      <c r="K296" s="4"/>
    </row>
    <row r="297" spans="8:11" ht="12">
      <c r="H297" s="4"/>
      <c r="I297" s="4"/>
      <c r="J297" s="4"/>
      <c r="K297" s="4"/>
    </row>
    <row r="298" spans="8:11" ht="12">
      <c r="H298" s="4"/>
      <c r="I298" s="4"/>
      <c r="J298" s="4"/>
      <c r="K298" s="4"/>
    </row>
    <row r="299" spans="8:11" ht="12">
      <c r="H299" s="4"/>
      <c r="I299" s="4"/>
      <c r="J299" s="4"/>
      <c r="K299" s="4"/>
    </row>
    <row r="300" spans="8:11" ht="12">
      <c r="H300" s="4"/>
      <c r="I300" s="4"/>
      <c r="J300" s="4"/>
      <c r="K300" s="4"/>
    </row>
    <row r="301" spans="8:11" ht="12">
      <c r="H301" s="4"/>
      <c r="I301" s="4"/>
      <c r="J301" s="4"/>
      <c r="K301" s="4"/>
    </row>
    <row r="302" spans="8:11" ht="12">
      <c r="H302" s="4"/>
      <c r="I302" s="4"/>
      <c r="J302" s="4"/>
      <c r="K302" s="4"/>
    </row>
    <row r="303" spans="8:11" ht="12">
      <c r="H303" s="4"/>
      <c r="I303" s="4"/>
      <c r="J303" s="4"/>
      <c r="K303" s="4"/>
    </row>
    <row r="304" spans="8:11" ht="12">
      <c r="H304" s="4"/>
      <c r="I304" s="4"/>
      <c r="J304" s="4"/>
      <c r="K304" s="4"/>
    </row>
    <row r="305" spans="8:11" ht="12">
      <c r="H305" s="4"/>
      <c r="I305" s="4"/>
      <c r="J305" s="4"/>
      <c r="K305" s="4"/>
    </row>
    <row r="306" spans="8:11" ht="12">
      <c r="H306" s="4"/>
      <c r="I306" s="4"/>
      <c r="J306" s="4"/>
      <c r="K306" s="4"/>
    </row>
    <row r="307" spans="8:11" ht="12">
      <c r="H307" s="4"/>
      <c r="I307" s="4"/>
      <c r="J307" s="4"/>
      <c r="K307" s="4"/>
    </row>
    <row r="308" spans="8:11" ht="12">
      <c r="H308" s="4"/>
      <c r="I308" s="4"/>
      <c r="J308" s="4"/>
      <c r="K308" s="4"/>
    </row>
    <row r="309" spans="8:11" ht="12">
      <c r="H309" s="4"/>
      <c r="I309" s="4"/>
      <c r="J309" s="4"/>
      <c r="K309" s="4"/>
    </row>
    <row r="310" spans="8:11" ht="12">
      <c r="H310" s="4"/>
      <c r="I310" s="4"/>
      <c r="J310" s="4"/>
      <c r="K310" s="4"/>
    </row>
    <row r="311" spans="8:11" ht="12">
      <c r="H311" s="4"/>
      <c r="I311" s="4"/>
      <c r="J311" s="4"/>
      <c r="K311" s="4"/>
    </row>
    <row r="312" spans="8:11" ht="12">
      <c r="H312" s="4"/>
      <c r="I312" s="4"/>
      <c r="J312" s="4"/>
      <c r="K312" s="4"/>
    </row>
    <row r="313" spans="8:11" ht="12">
      <c r="H313" s="4"/>
      <c r="I313" s="4"/>
      <c r="J313" s="4"/>
      <c r="K313" s="4"/>
    </row>
    <row r="314" spans="8:11" ht="12">
      <c r="H314" s="4"/>
      <c r="I314" s="4"/>
      <c r="J314" s="4"/>
      <c r="K314" s="4"/>
    </row>
    <row r="315" spans="8:11" ht="12">
      <c r="H315" s="4"/>
      <c r="I315" s="4"/>
      <c r="J315" s="4"/>
      <c r="K315" s="4"/>
    </row>
    <row r="316" spans="8:11" ht="12">
      <c r="H316" s="4"/>
      <c r="I316" s="4"/>
      <c r="J316" s="4"/>
      <c r="K316" s="4"/>
    </row>
    <row r="317" spans="8:11" ht="12">
      <c r="H317" s="4"/>
      <c r="I317" s="4"/>
      <c r="J317" s="4"/>
      <c r="K317" s="4"/>
    </row>
    <row r="318" spans="8:11" ht="12">
      <c r="H318" s="4"/>
      <c r="I318" s="4"/>
      <c r="J318" s="4"/>
      <c r="K318" s="4"/>
    </row>
    <row r="319" spans="8:11" ht="12">
      <c r="H319" s="4"/>
      <c r="I319" s="4"/>
      <c r="J319" s="4"/>
      <c r="K319" s="4"/>
    </row>
    <row r="320" spans="8:11" ht="12">
      <c r="H320" s="4"/>
      <c r="I320" s="4"/>
      <c r="J320" s="4"/>
      <c r="K320" s="4"/>
    </row>
    <row r="321" spans="8:11" ht="12">
      <c r="H321" s="4"/>
      <c r="I321" s="4"/>
      <c r="J321" s="4"/>
      <c r="K321" s="4"/>
    </row>
    <row r="322" spans="8:11" ht="12">
      <c r="H322" s="4"/>
      <c r="I322" s="4"/>
      <c r="J322" s="4"/>
      <c r="K322" s="4"/>
    </row>
    <row r="323" spans="8:11" ht="12">
      <c r="H323" s="4"/>
      <c r="I323" s="4"/>
      <c r="J323" s="4"/>
      <c r="K323" s="4"/>
    </row>
    <row r="324" spans="8:11" ht="12">
      <c r="H324" s="4"/>
      <c r="I324" s="4"/>
      <c r="J324" s="4"/>
      <c r="K324" s="4"/>
    </row>
    <row r="325" spans="8:11" ht="12">
      <c r="H325" s="4"/>
      <c r="I325" s="4"/>
      <c r="J325" s="4"/>
      <c r="K325" s="4"/>
    </row>
    <row r="326" spans="8:11" ht="12">
      <c r="H326" s="4"/>
      <c r="I326" s="4"/>
      <c r="J326" s="4"/>
      <c r="K326" s="4"/>
    </row>
    <row r="327" spans="8:11" ht="12">
      <c r="H327" s="4"/>
      <c r="I327" s="4"/>
      <c r="J327" s="4"/>
      <c r="K327" s="4"/>
    </row>
    <row r="328" spans="8:11" ht="12">
      <c r="H328" s="4"/>
      <c r="I328" s="4"/>
      <c r="J328" s="4"/>
      <c r="K328" s="4"/>
    </row>
    <row r="329" spans="8:11" ht="12">
      <c r="H329" s="4"/>
      <c r="I329" s="4"/>
      <c r="J329" s="4"/>
      <c r="K329" s="4"/>
    </row>
    <row r="330" spans="8:11" ht="12">
      <c r="H330" s="4"/>
      <c r="I330" s="4"/>
      <c r="J330" s="4"/>
      <c r="K330" s="4"/>
    </row>
    <row r="331" spans="8:11" ht="12">
      <c r="H331" s="4"/>
      <c r="I331" s="4"/>
      <c r="J331" s="4"/>
      <c r="K331" s="4"/>
    </row>
    <row r="332" spans="8:11" ht="12">
      <c r="H332" s="4"/>
      <c r="I332" s="4"/>
      <c r="J332" s="4"/>
      <c r="K332" s="4"/>
    </row>
    <row r="333" spans="8:11" ht="12">
      <c r="H333" s="4"/>
      <c r="I333" s="4"/>
      <c r="J333" s="4"/>
      <c r="K333" s="4"/>
    </row>
    <row r="334" spans="8:11" ht="12">
      <c r="H334" s="4"/>
      <c r="I334" s="4"/>
      <c r="J334" s="4"/>
      <c r="K334" s="4"/>
    </row>
    <row r="335" spans="8:11" ht="12">
      <c r="H335" s="4"/>
      <c r="I335" s="4"/>
      <c r="J335" s="4"/>
      <c r="K335" s="4"/>
    </row>
    <row r="336" spans="8:11" ht="12">
      <c r="H336" s="4"/>
      <c r="I336" s="4"/>
      <c r="J336" s="4"/>
      <c r="K336" s="4"/>
    </row>
    <row r="337" spans="8:11" ht="12">
      <c r="H337" s="4"/>
      <c r="I337" s="4"/>
      <c r="J337" s="4"/>
      <c r="K337" s="4"/>
    </row>
    <row r="338" spans="8:11" ht="12">
      <c r="H338" s="4"/>
      <c r="I338" s="4"/>
      <c r="J338" s="4"/>
      <c r="K338" s="4"/>
    </row>
    <row r="339" spans="8:11" ht="12">
      <c r="H339" s="4"/>
      <c r="I339" s="4"/>
      <c r="J339" s="4"/>
      <c r="K339" s="4"/>
    </row>
    <row r="340" spans="8:11" ht="12">
      <c r="H340" s="4"/>
      <c r="I340" s="4"/>
      <c r="J340" s="4"/>
      <c r="K340" s="4"/>
    </row>
    <row r="341" spans="8:11" ht="12">
      <c r="H341" s="4"/>
      <c r="I341" s="4"/>
      <c r="J341" s="4"/>
      <c r="K341" s="4"/>
    </row>
    <row r="342" spans="8:11" ht="12">
      <c r="H342" s="4"/>
      <c r="I342" s="4"/>
      <c r="J342" s="4"/>
      <c r="K342" s="4"/>
    </row>
    <row r="343" spans="8:11" ht="12">
      <c r="H343" s="4"/>
      <c r="I343" s="4"/>
      <c r="J343" s="4"/>
      <c r="K343" s="4"/>
    </row>
    <row r="344" spans="8:11" ht="12">
      <c r="H344" s="4"/>
      <c r="I344" s="4"/>
      <c r="J344" s="4"/>
      <c r="K344" s="4"/>
    </row>
    <row r="345" spans="8:11" ht="12">
      <c r="H345" s="4"/>
      <c r="I345" s="4"/>
      <c r="J345" s="4"/>
      <c r="K345" s="4"/>
    </row>
    <row r="346" spans="8:11" ht="12">
      <c r="H346" s="4"/>
      <c r="I346" s="4"/>
      <c r="J346" s="4"/>
      <c r="K346" s="4"/>
    </row>
    <row r="347" spans="8:11" ht="12">
      <c r="H347" s="4"/>
      <c r="I347" s="4"/>
      <c r="J347" s="4"/>
      <c r="K347" s="4"/>
    </row>
    <row r="348" spans="8:11" ht="12">
      <c r="H348" s="4"/>
      <c r="I348" s="4"/>
      <c r="J348" s="4"/>
      <c r="K348" s="4"/>
    </row>
    <row r="349" spans="8:11" ht="12">
      <c r="H349" s="4"/>
      <c r="I349" s="4"/>
      <c r="J349" s="4"/>
      <c r="K349" s="4"/>
    </row>
    <row r="350" spans="8:11" ht="12">
      <c r="H350" s="4"/>
      <c r="I350" s="4"/>
      <c r="J350" s="4"/>
      <c r="K350" s="4"/>
    </row>
    <row r="351" spans="8:11" ht="12">
      <c r="H351" s="4"/>
      <c r="I351" s="4"/>
      <c r="J351" s="4"/>
      <c r="K351" s="4"/>
    </row>
    <row r="352" spans="8:11" ht="12">
      <c r="H352" s="4"/>
      <c r="I352" s="4"/>
      <c r="J352" s="4"/>
      <c r="K352" s="4"/>
    </row>
    <row r="353" spans="8:11" ht="12">
      <c r="H353" s="4"/>
      <c r="I353" s="4"/>
      <c r="J353" s="4"/>
      <c r="K353" s="4"/>
    </row>
    <row r="354" spans="8:11" ht="12">
      <c r="H354" s="4"/>
      <c r="I354" s="4"/>
      <c r="J354" s="4"/>
      <c r="K354" s="4"/>
    </row>
    <row r="355" spans="8:11" ht="12">
      <c r="H355" s="4"/>
      <c r="I355" s="4"/>
      <c r="J355" s="4"/>
      <c r="K355" s="4"/>
    </row>
    <row r="356" spans="8:11" ht="12">
      <c r="H356" s="4"/>
      <c r="I356" s="4"/>
      <c r="J356" s="4"/>
      <c r="K356" s="4"/>
    </row>
    <row r="357" spans="8:11" ht="12">
      <c r="H357" s="4"/>
      <c r="I357" s="4"/>
      <c r="J357" s="4"/>
      <c r="K357" s="4"/>
    </row>
    <row r="358" spans="8:11" ht="12">
      <c r="H358" s="4"/>
      <c r="I358" s="4"/>
      <c r="J358" s="4"/>
      <c r="K358" s="4"/>
    </row>
    <row r="359" spans="8:11" ht="12">
      <c r="H359" s="4"/>
      <c r="I359" s="4"/>
      <c r="J359" s="4"/>
      <c r="K359" s="4"/>
    </row>
    <row r="360" spans="8:11" ht="12">
      <c r="H360" s="4"/>
      <c r="I360" s="4"/>
      <c r="J360" s="4"/>
      <c r="K360" s="4"/>
    </row>
    <row r="361" spans="8:11" ht="12">
      <c r="H361" s="4"/>
      <c r="I361" s="4"/>
      <c r="J361" s="4"/>
      <c r="K361" s="4"/>
    </row>
    <row r="362" spans="8:11" ht="12">
      <c r="H362" s="4"/>
      <c r="I362" s="4"/>
      <c r="J362" s="4"/>
      <c r="K362" s="4"/>
    </row>
    <row r="363" spans="8:11" ht="12">
      <c r="H363" s="4"/>
      <c r="I363" s="4"/>
      <c r="J363" s="4"/>
      <c r="K363" s="4"/>
    </row>
    <row r="364" spans="8:11" ht="12">
      <c r="H364" s="4"/>
      <c r="I364" s="4"/>
      <c r="J364" s="4"/>
      <c r="K364" s="4"/>
    </row>
    <row r="365" spans="8:11" ht="12">
      <c r="H365" s="4"/>
      <c r="I365" s="4"/>
      <c r="J365" s="4"/>
      <c r="K365" s="4"/>
    </row>
    <row r="366" spans="8:11" ht="12">
      <c r="H366" s="4"/>
      <c r="I366" s="4"/>
      <c r="J366" s="4"/>
      <c r="K366" s="4"/>
    </row>
    <row r="367" spans="8:11" ht="12">
      <c r="H367" s="4"/>
      <c r="I367" s="4"/>
      <c r="J367" s="4"/>
      <c r="K367" s="4"/>
    </row>
    <row r="368" spans="8:11" ht="12">
      <c r="H368" s="4"/>
      <c r="I368" s="4"/>
      <c r="J368" s="4"/>
      <c r="K368" s="4"/>
    </row>
    <row r="369" spans="8:11" ht="12">
      <c r="H369" s="4"/>
      <c r="I369" s="4"/>
      <c r="J369" s="4"/>
      <c r="K369" s="4"/>
    </row>
    <row r="370" spans="8:11" ht="12">
      <c r="H370" s="4"/>
      <c r="I370" s="4"/>
      <c r="J370" s="4"/>
      <c r="K370" s="4"/>
    </row>
    <row r="371" spans="8:11" ht="12">
      <c r="H371" s="4"/>
      <c r="I371" s="4"/>
      <c r="J371" s="4"/>
      <c r="K371" s="4"/>
    </row>
    <row r="372" spans="8:11" ht="12">
      <c r="H372" s="4"/>
      <c r="I372" s="4"/>
      <c r="J372" s="4"/>
      <c r="K372" s="4"/>
    </row>
    <row r="373" spans="8:10" ht="12">
      <c r="H373" s="4"/>
      <c r="I373" s="4"/>
      <c r="J373" s="4"/>
    </row>
    <row r="374" spans="8:10" ht="12">
      <c r="H374" s="4"/>
      <c r="I374" s="4"/>
      <c r="J374" s="4"/>
    </row>
    <row r="375" spans="8:10" ht="12">
      <c r="H375" s="4"/>
      <c r="I375" s="4"/>
      <c r="J375" s="4"/>
    </row>
    <row r="376" spans="8:10" ht="12">
      <c r="H376" s="4"/>
      <c r="I376" s="4"/>
      <c r="J376" s="4"/>
    </row>
    <row r="377" spans="8:10" ht="12">
      <c r="H377" s="4"/>
      <c r="I377" s="4"/>
      <c r="J377" s="4"/>
    </row>
    <row r="378" spans="8:10" ht="12">
      <c r="H378" s="4"/>
      <c r="I378" s="4"/>
      <c r="J378" s="4"/>
    </row>
    <row r="379" ht="12">
      <c r="H379" s="4"/>
    </row>
    <row r="380" ht="12">
      <c r="H380" s="4"/>
    </row>
    <row r="381" ht="12">
      <c r="H381" s="4"/>
    </row>
    <row r="382" ht="12">
      <c r="H382" s="4"/>
    </row>
    <row r="383" ht="12">
      <c r="H383" s="4"/>
    </row>
    <row r="384" ht="12">
      <c r="H384" s="4"/>
    </row>
    <row r="385" ht="12">
      <c r="H385" s="4"/>
    </row>
    <row r="386" ht="12">
      <c r="H386" s="4"/>
    </row>
    <row r="387" ht="12">
      <c r="H387" s="4"/>
    </row>
    <row r="388" ht="12">
      <c r="H388" s="4"/>
    </row>
    <row r="389" ht="12">
      <c r="H389" s="4"/>
    </row>
    <row r="390" ht="12">
      <c r="H390" s="4"/>
    </row>
    <row r="391" ht="12">
      <c r="H391" s="4"/>
    </row>
    <row r="392" ht="12">
      <c r="H392" s="4"/>
    </row>
    <row r="393" ht="12">
      <c r="H393" s="4"/>
    </row>
    <row r="394" ht="12">
      <c r="H394" s="4"/>
    </row>
    <row r="395" ht="12">
      <c r="H395" s="4"/>
    </row>
    <row r="396" ht="12">
      <c r="H396" s="4"/>
    </row>
    <row r="397" ht="12">
      <c r="H397" s="4"/>
    </row>
    <row r="398" ht="12">
      <c r="H398" s="4"/>
    </row>
    <row r="399" ht="12">
      <c r="H399" s="4"/>
    </row>
    <row r="400" ht="12">
      <c r="H400" s="4"/>
    </row>
    <row r="401" ht="12">
      <c r="H401" s="4"/>
    </row>
    <row r="402" ht="12">
      <c r="H402" s="4"/>
    </row>
    <row r="403" ht="12">
      <c r="H403" s="4"/>
    </row>
    <row r="404" ht="12">
      <c r="H404" s="4"/>
    </row>
    <row r="405" ht="12">
      <c r="H405" s="4"/>
    </row>
    <row r="406" ht="12">
      <c r="H406" s="4"/>
    </row>
    <row r="407" ht="12">
      <c r="H407" s="4"/>
    </row>
    <row r="408" ht="12">
      <c r="H408" s="4"/>
    </row>
    <row r="409" ht="12">
      <c r="H409" s="4"/>
    </row>
    <row r="410" ht="12">
      <c r="H410" s="4"/>
    </row>
    <row r="411" ht="12">
      <c r="H411" s="4"/>
    </row>
    <row r="412" ht="12">
      <c r="H412" s="4"/>
    </row>
    <row r="413" ht="12">
      <c r="H413" s="4"/>
    </row>
    <row r="414" ht="12">
      <c r="H414" s="4"/>
    </row>
    <row r="415" ht="12">
      <c r="H415" s="4"/>
    </row>
    <row r="416" ht="12">
      <c r="H416" s="4"/>
    </row>
    <row r="417" ht="12">
      <c r="H417" s="4"/>
    </row>
    <row r="418" ht="12">
      <c r="H418" s="4"/>
    </row>
    <row r="419" ht="12">
      <c r="H419" s="4"/>
    </row>
    <row r="420" ht="12">
      <c r="H420" s="4"/>
    </row>
    <row r="421" ht="12">
      <c r="H421" s="4"/>
    </row>
    <row r="422" ht="12">
      <c r="H422" s="4"/>
    </row>
    <row r="423" ht="12">
      <c r="H423" s="4"/>
    </row>
    <row r="424" ht="12">
      <c r="H424" s="4"/>
    </row>
    <row r="425" ht="12">
      <c r="H425" s="4"/>
    </row>
    <row r="426" ht="12">
      <c r="H426" s="4"/>
    </row>
    <row r="427" ht="12">
      <c r="H427" s="4"/>
    </row>
    <row r="428" ht="12">
      <c r="H428" s="4"/>
    </row>
    <row r="429" ht="12">
      <c r="H429" s="4"/>
    </row>
    <row r="430" ht="12">
      <c r="H430" s="4"/>
    </row>
    <row r="431" ht="12">
      <c r="H431" s="4"/>
    </row>
    <row r="432" ht="12">
      <c r="H432" s="4"/>
    </row>
    <row r="433" ht="12">
      <c r="H433" s="4"/>
    </row>
    <row r="434" ht="12">
      <c r="H434" s="4"/>
    </row>
    <row r="435" ht="12">
      <c r="H435" s="4"/>
    </row>
    <row r="436" ht="12">
      <c r="H436" s="4"/>
    </row>
    <row r="437" ht="12">
      <c r="H437" s="4"/>
    </row>
    <row r="438" ht="12">
      <c r="H438" s="4"/>
    </row>
    <row r="439" ht="12">
      <c r="H439" s="4"/>
    </row>
    <row r="440" ht="12">
      <c r="H440" s="4"/>
    </row>
    <row r="441" ht="12">
      <c r="H441" s="4"/>
    </row>
    <row r="442" ht="12">
      <c r="H442" s="4"/>
    </row>
    <row r="443" ht="12">
      <c r="H443" s="4"/>
    </row>
    <row r="444" ht="12">
      <c r="H444" s="4"/>
    </row>
    <row r="445" ht="12">
      <c r="H445" s="4"/>
    </row>
    <row r="446" ht="12">
      <c r="H446" s="4"/>
    </row>
    <row r="447" ht="12">
      <c r="H447" s="4"/>
    </row>
    <row r="448" ht="12">
      <c r="H448" s="4"/>
    </row>
    <row r="449" ht="12">
      <c r="H449" s="4"/>
    </row>
    <row r="450" ht="12">
      <c r="H450" s="4"/>
    </row>
    <row r="451" ht="12">
      <c r="H451" s="4"/>
    </row>
    <row r="452" ht="12">
      <c r="H452" s="4"/>
    </row>
    <row r="453" ht="12">
      <c r="H453" s="4"/>
    </row>
    <row r="454" ht="12">
      <c r="H454" s="4"/>
    </row>
    <row r="455" ht="12">
      <c r="H455" s="4"/>
    </row>
    <row r="456" ht="12">
      <c r="H456" s="4"/>
    </row>
    <row r="457" ht="12">
      <c r="H457" s="4"/>
    </row>
    <row r="458" ht="12">
      <c r="H458" s="4"/>
    </row>
    <row r="459" ht="12">
      <c r="H459" s="4"/>
    </row>
    <row r="460" ht="12">
      <c r="H460" s="4"/>
    </row>
    <row r="461" ht="12">
      <c r="H461" s="4"/>
    </row>
    <row r="462" ht="12">
      <c r="H462" s="4"/>
    </row>
    <row r="463" ht="12">
      <c r="H463" s="4"/>
    </row>
    <row r="464" ht="12">
      <c r="H464" s="4"/>
    </row>
    <row r="465" ht="12">
      <c r="H465" s="4"/>
    </row>
    <row r="466" ht="12">
      <c r="H466" s="4"/>
    </row>
    <row r="467" ht="12">
      <c r="H467" s="4"/>
    </row>
    <row r="468" ht="12">
      <c r="H468" s="4"/>
    </row>
    <row r="469" ht="12">
      <c r="H469" s="4"/>
    </row>
    <row r="470" ht="12">
      <c r="H470" s="4"/>
    </row>
    <row r="471" ht="12">
      <c r="H471" s="4"/>
    </row>
    <row r="472" ht="12">
      <c r="H472" s="4"/>
    </row>
    <row r="473" ht="12">
      <c r="H473" s="4"/>
    </row>
    <row r="474" ht="12">
      <c r="H474" s="4"/>
    </row>
    <row r="475" ht="12">
      <c r="H475" s="4"/>
    </row>
    <row r="476" ht="12">
      <c r="H476" s="4"/>
    </row>
    <row r="477" ht="12">
      <c r="H477" s="4"/>
    </row>
    <row r="478" ht="12">
      <c r="H478" s="4"/>
    </row>
    <row r="479" ht="12">
      <c r="H479" s="4"/>
    </row>
    <row r="480" ht="12">
      <c r="H480" s="4"/>
    </row>
    <row r="481" ht="12">
      <c r="H481" s="4"/>
    </row>
    <row r="482" ht="12">
      <c r="H482" s="4"/>
    </row>
    <row r="483" ht="12">
      <c r="H483" s="4"/>
    </row>
    <row r="484" ht="12">
      <c r="H484" s="4"/>
    </row>
    <row r="485" ht="12">
      <c r="H485" s="4"/>
    </row>
    <row r="486" ht="12">
      <c r="H486" s="4"/>
    </row>
    <row r="487" ht="12">
      <c r="H487" s="4"/>
    </row>
    <row r="488" ht="12">
      <c r="H488" s="4"/>
    </row>
    <row r="489" ht="12">
      <c r="H489" s="4"/>
    </row>
    <row r="490" ht="12">
      <c r="H490" s="4"/>
    </row>
    <row r="491" ht="12">
      <c r="H491" s="4"/>
    </row>
    <row r="492" ht="12">
      <c r="H492" s="4"/>
    </row>
    <row r="493" ht="12">
      <c r="H493" s="4"/>
    </row>
    <row r="494" ht="12">
      <c r="H494" s="4"/>
    </row>
    <row r="495" ht="12">
      <c r="H495" s="4"/>
    </row>
    <row r="496" ht="12">
      <c r="H496" s="4"/>
    </row>
    <row r="497" ht="12">
      <c r="H497" s="4"/>
    </row>
    <row r="498" ht="12">
      <c r="H498" s="4"/>
    </row>
    <row r="499" ht="12">
      <c r="H499" s="4"/>
    </row>
    <row r="500" ht="12">
      <c r="H500" s="4"/>
    </row>
    <row r="501" ht="12">
      <c r="H501" s="4"/>
    </row>
    <row r="502" ht="12">
      <c r="H502" s="4"/>
    </row>
    <row r="503" ht="12">
      <c r="H503" s="4"/>
    </row>
    <row r="504" ht="12">
      <c r="H504" s="4"/>
    </row>
    <row r="505" ht="12">
      <c r="H505" s="4"/>
    </row>
    <row r="506" ht="12">
      <c r="H506" s="4"/>
    </row>
    <row r="507" ht="12">
      <c r="H507" s="4"/>
    </row>
    <row r="508" ht="12">
      <c r="H508" s="4"/>
    </row>
    <row r="509" ht="12">
      <c r="H509" s="4"/>
    </row>
    <row r="510" ht="12">
      <c r="H510" s="4"/>
    </row>
    <row r="511" ht="12">
      <c r="H511" s="4"/>
    </row>
    <row r="512" ht="12">
      <c r="H512" s="4"/>
    </row>
    <row r="513" ht="12">
      <c r="H513" s="4"/>
    </row>
    <row r="514" ht="12">
      <c r="H514" s="4"/>
    </row>
    <row r="515" ht="12">
      <c r="H515" s="4"/>
    </row>
    <row r="516" ht="12">
      <c r="H516" s="4"/>
    </row>
    <row r="517" ht="12">
      <c r="H517" s="4"/>
    </row>
    <row r="518" ht="12">
      <c r="H518" s="4"/>
    </row>
    <row r="519" ht="12">
      <c r="H519" s="4"/>
    </row>
    <row r="520" ht="12">
      <c r="H520" s="4"/>
    </row>
    <row r="521" ht="12">
      <c r="H521" s="4"/>
    </row>
    <row r="522" ht="12">
      <c r="H522" s="4"/>
    </row>
    <row r="523" ht="12">
      <c r="H523" s="4"/>
    </row>
    <row r="524" ht="12">
      <c r="H524" s="4"/>
    </row>
    <row r="525" ht="12">
      <c r="H525" s="4"/>
    </row>
    <row r="526" ht="12">
      <c r="H526" s="4"/>
    </row>
    <row r="527" ht="12">
      <c r="H527" s="4"/>
    </row>
    <row r="528" ht="12">
      <c r="H528" s="4"/>
    </row>
    <row r="529" ht="12">
      <c r="H529" s="4"/>
    </row>
    <row r="530" ht="12">
      <c r="H530" s="4"/>
    </row>
    <row r="531" ht="12">
      <c r="H531" s="4"/>
    </row>
    <row r="532" ht="12">
      <c r="H532" s="4"/>
    </row>
    <row r="533" ht="12">
      <c r="H533" s="4"/>
    </row>
    <row r="534" ht="12">
      <c r="H534" s="4"/>
    </row>
    <row r="535" ht="12">
      <c r="H535" s="4"/>
    </row>
    <row r="536" ht="12">
      <c r="H536" s="4"/>
    </row>
    <row r="537" ht="12">
      <c r="H537" s="4"/>
    </row>
    <row r="538" ht="12">
      <c r="H538" s="4"/>
    </row>
    <row r="539" ht="12">
      <c r="H539" s="4"/>
    </row>
    <row r="540" ht="12">
      <c r="H540" s="4"/>
    </row>
    <row r="541" ht="12">
      <c r="H541" s="4"/>
    </row>
    <row r="542" ht="12">
      <c r="H542" s="4"/>
    </row>
    <row r="543" ht="12">
      <c r="H543" s="4"/>
    </row>
    <row r="544" ht="12">
      <c r="H544" s="4"/>
    </row>
    <row r="545" ht="12">
      <c r="H545" s="4"/>
    </row>
    <row r="546" ht="12">
      <c r="H546" s="4"/>
    </row>
    <row r="547" ht="12">
      <c r="H547" s="4"/>
    </row>
    <row r="548" ht="12">
      <c r="H548" s="4"/>
    </row>
    <row r="549" ht="12">
      <c r="H549" s="4"/>
    </row>
    <row r="550" ht="12">
      <c r="H550" s="4"/>
    </row>
    <row r="551" ht="12">
      <c r="H551" s="4"/>
    </row>
    <row r="552" ht="12">
      <c r="H552" s="4"/>
    </row>
    <row r="553" ht="12">
      <c r="H553" s="4"/>
    </row>
    <row r="554" ht="12">
      <c r="H554" s="4"/>
    </row>
    <row r="555" ht="12">
      <c r="H555" s="4"/>
    </row>
    <row r="556" ht="12">
      <c r="H556" s="4"/>
    </row>
    <row r="557" ht="12">
      <c r="H557" s="4"/>
    </row>
    <row r="558" ht="12">
      <c r="H558" s="4"/>
    </row>
    <row r="559" ht="12">
      <c r="H559" s="4"/>
    </row>
    <row r="560" ht="12">
      <c r="H560" s="4"/>
    </row>
    <row r="561" ht="12">
      <c r="H561" s="4"/>
    </row>
    <row r="562" ht="12">
      <c r="H562" s="4"/>
    </row>
    <row r="563" ht="12">
      <c r="H563" s="4"/>
    </row>
    <row r="564" ht="12">
      <c r="H564" s="4"/>
    </row>
    <row r="565" ht="12">
      <c r="H565" s="4"/>
    </row>
    <row r="566" ht="12">
      <c r="H566" s="4"/>
    </row>
    <row r="567" ht="12">
      <c r="H567" s="4"/>
    </row>
    <row r="568" ht="12">
      <c r="H568" s="4"/>
    </row>
    <row r="569" ht="12">
      <c r="H569" s="4"/>
    </row>
    <row r="570" ht="12">
      <c r="H570" s="4"/>
    </row>
    <row r="571" ht="12">
      <c r="H571" s="4"/>
    </row>
    <row r="572" ht="12">
      <c r="H572" s="4"/>
    </row>
    <row r="573" ht="12">
      <c r="H573" s="4"/>
    </row>
    <row r="574" ht="12">
      <c r="H574" s="4"/>
    </row>
    <row r="575" ht="12">
      <c r="H575" s="4"/>
    </row>
    <row r="576" ht="12">
      <c r="H576" s="4"/>
    </row>
    <row r="577" ht="12">
      <c r="H577" s="4"/>
    </row>
    <row r="578" ht="12">
      <c r="H578" s="4"/>
    </row>
    <row r="579" ht="12">
      <c r="H579" s="4"/>
    </row>
    <row r="580" ht="12">
      <c r="H580" s="4"/>
    </row>
    <row r="581" ht="12">
      <c r="H581" s="4"/>
    </row>
    <row r="582" ht="12">
      <c r="H582" s="4"/>
    </row>
    <row r="583" ht="12">
      <c r="H583" s="4"/>
    </row>
    <row r="584" ht="12">
      <c r="H584" s="4"/>
    </row>
    <row r="585" ht="12">
      <c r="H585" s="4"/>
    </row>
    <row r="586" ht="12">
      <c r="H586" s="4"/>
    </row>
    <row r="587" ht="12">
      <c r="H587" s="4"/>
    </row>
    <row r="588" ht="12">
      <c r="H588" s="4"/>
    </row>
    <row r="589" ht="12">
      <c r="H589" s="4"/>
    </row>
    <row r="590" ht="12">
      <c r="H590" s="4"/>
    </row>
    <row r="591" ht="12">
      <c r="H591" s="4"/>
    </row>
    <row r="592" ht="12">
      <c r="H592" s="4"/>
    </row>
    <row r="593" ht="12">
      <c r="H593" s="4"/>
    </row>
    <row r="594" ht="12">
      <c r="H594" s="4"/>
    </row>
    <row r="595" ht="12">
      <c r="H595" s="4"/>
    </row>
    <row r="596" ht="12">
      <c r="H596" s="4"/>
    </row>
    <row r="597" ht="12">
      <c r="H597" s="4"/>
    </row>
    <row r="598" ht="12">
      <c r="H598" s="4"/>
    </row>
    <row r="599" ht="12">
      <c r="H599" s="4"/>
    </row>
    <row r="600" ht="12">
      <c r="H600" s="4"/>
    </row>
    <row r="601" ht="12">
      <c r="H601" s="4"/>
    </row>
    <row r="602" ht="12">
      <c r="H602" s="4"/>
    </row>
    <row r="603" ht="12">
      <c r="H603" s="4"/>
    </row>
    <row r="604" ht="12">
      <c r="H604" s="4"/>
    </row>
    <row r="605" ht="12">
      <c r="H605" s="4"/>
    </row>
    <row r="606" ht="12">
      <c r="H606" s="4"/>
    </row>
    <row r="607" ht="12">
      <c r="H607" s="4"/>
    </row>
    <row r="608" ht="12">
      <c r="H608" s="4"/>
    </row>
    <row r="609" ht="12">
      <c r="H609" s="4"/>
    </row>
    <row r="610" ht="12">
      <c r="H610" s="4"/>
    </row>
    <row r="611" ht="12">
      <c r="H611" s="4"/>
    </row>
    <row r="612" ht="12">
      <c r="H612" s="4"/>
    </row>
    <row r="613" ht="12">
      <c r="H613" s="4"/>
    </row>
    <row r="614" ht="12">
      <c r="H614" s="4"/>
    </row>
    <row r="615" ht="12">
      <c r="H615" s="4"/>
    </row>
    <row r="616" ht="12">
      <c r="H616" s="4"/>
    </row>
    <row r="617" ht="12">
      <c r="H617" s="4"/>
    </row>
    <row r="618" ht="12">
      <c r="H618" s="4"/>
    </row>
    <row r="619" ht="12">
      <c r="H619" s="4"/>
    </row>
    <row r="620" ht="12">
      <c r="H620" s="4"/>
    </row>
    <row r="621" ht="12">
      <c r="H621" s="4"/>
    </row>
    <row r="622" ht="12">
      <c r="H622" s="4"/>
    </row>
    <row r="623" ht="12">
      <c r="H623" s="4"/>
    </row>
    <row r="624" ht="12">
      <c r="H624" s="4"/>
    </row>
    <row r="625" ht="12">
      <c r="H625" s="4"/>
    </row>
    <row r="626" ht="12">
      <c r="H626" s="4"/>
    </row>
    <row r="627" ht="12">
      <c r="H627" s="4"/>
    </row>
    <row r="628" ht="12">
      <c r="H628" s="4"/>
    </row>
    <row r="629" ht="12">
      <c r="H629" s="4"/>
    </row>
    <row r="630" ht="12">
      <c r="H630" s="4"/>
    </row>
    <row r="631" ht="12">
      <c r="H631" s="4"/>
    </row>
    <row r="632" ht="12">
      <c r="H632" s="4"/>
    </row>
    <row r="633" ht="12">
      <c r="H633" s="4"/>
    </row>
    <row r="634" ht="12">
      <c r="H634" s="4"/>
    </row>
    <row r="635" ht="12">
      <c r="H635" s="4"/>
    </row>
    <row r="636" ht="12">
      <c r="H636" s="4"/>
    </row>
    <row r="637" ht="12">
      <c r="H637" s="4"/>
    </row>
    <row r="638" ht="12">
      <c r="H638" s="4"/>
    </row>
    <row r="639" ht="12">
      <c r="H639" s="4"/>
    </row>
    <row r="640" ht="12">
      <c r="H640" s="4"/>
    </row>
    <row r="641" ht="12">
      <c r="H641" s="4"/>
    </row>
    <row r="642" ht="12">
      <c r="H642" s="4"/>
    </row>
    <row r="643" ht="12">
      <c r="H643" s="4"/>
    </row>
    <row r="644" ht="12">
      <c r="H644" s="4"/>
    </row>
    <row r="645" ht="12">
      <c r="H645" s="4"/>
    </row>
    <row r="646" ht="12">
      <c r="H646" s="4"/>
    </row>
    <row r="647" ht="12">
      <c r="H647" s="4"/>
    </row>
    <row r="648" ht="12">
      <c r="H648" s="4"/>
    </row>
    <row r="649" ht="12">
      <c r="H649" s="4"/>
    </row>
    <row r="650" ht="12">
      <c r="H650" s="4"/>
    </row>
    <row r="651" ht="12">
      <c r="H651" s="4"/>
    </row>
    <row r="652" ht="12">
      <c r="H652" s="4"/>
    </row>
    <row r="653" ht="12">
      <c r="H653" s="4"/>
    </row>
    <row r="654" ht="12">
      <c r="H654" s="4"/>
    </row>
    <row r="655" ht="12">
      <c r="H655" s="4"/>
    </row>
    <row r="656" ht="12">
      <c r="H656" s="4"/>
    </row>
    <row r="657" ht="12">
      <c r="H657" s="4"/>
    </row>
    <row r="658" ht="12">
      <c r="H658" s="4"/>
    </row>
    <row r="659" ht="12">
      <c r="H659" s="4"/>
    </row>
    <row r="660" ht="12">
      <c r="H660" s="4"/>
    </row>
    <row r="661" ht="12">
      <c r="H661" s="4"/>
    </row>
    <row r="662" ht="12">
      <c r="H662" s="4"/>
    </row>
    <row r="663" ht="12">
      <c r="H663" s="4"/>
    </row>
    <row r="664" ht="12">
      <c r="H664" s="4"/>
    </row>
    <row r="665" ht="12">
      <c r="H665" s="4"/>
    </row>
    <row r="666" ht="12">
      <c r="H666" s="4"/>
    </row>
    <row r="667" ht="12">
      <c r="H667" s="4"/>
    </row>
    <row r="668" ht="12">
      <c r="H668" s="4"/>
    </row>
    <row r="669" ht="12">
      <c r="H669" s="4"/>
    </row>
    <row r="670" ht="12">
      <c r="H670" s="4"/>
    </row>
    <row r="671" ht="12">
      <c r="H671" s="4"/>
    </row>
    <row r="672" ht="12">
      <c r="H672" s="4"/>
    </row>
    <row r="673" ht="12">
      <c r="H673" s="4"/>
    </row>
    <row r="674" ht="12">
      <c r="H674" s="4"/>
    </row>
    <row r="675" ht="12">
      <c r="H675" s="4"/>
    </row>
    <row r="676" ht="12">
      <c r="H676" s="4"/>
    </row>
    <row r="677" ht="12">
      <c r="H677" s="4"/>
    </row>
    <row r="678" ht="12">
      <c r="H678" s="4"/>
    </row>
    <row r="679" ht="12">
      <c r="H679" s="4"/>
    </row>
    <row r="680" ht="12">
      <c r="H680" s="4"/>
    </row>
    <row r="681" ht="12">
      <c r="H681" s="4"/>
    </row>
    <row r="682" ht="12">
      <c r="H682" s="4"/>
    </row>
    <row r="683" ht="12">
      <c r="H683" s="4"/>
    </row>
    <row r="684" ht="12">
      <c r="H684" s="4"/>
    </row>
    <row r="685" ht="12">
      <c r="H685" s="4"/>
    </row>
    <row r="686" ht="12">
      <c r="H686" s="4"/>
    </row>
    <row r="687" ht="12">
      <c r="H687" s="4"/>
    </row>
    <row r="688" ht="12">
      <c r="H688" s="4"/>
    </row>
    <row r="689" ht="12">
      <c r="H689" s="4"/>
    </row>
    <row r="690" ht="12">
      <c r="H690" s="4"/>
    </row>
    <row r="691" ht="12">
      <c r="H691" s="4"/>
    </row>
    <row r="692" ht="12">
      <c r="H692" s="4"/>
    </row>
    <row r="693" ht="12">
      <c r="H693" s="4"/>
    </row>
    <row r="694" ht="12">
      <c r="H694" s="4"/>
    </row>
    <row r="695" ht="12">
      <c r="H695" s="4"/>
    </row>
    <row r="696" ht="12">
      <c r="H696" s="4"/>
    </row>
    <row r="697" ht="12">
      <c r="H697" s="4"/>
    </row>
    <row r="698" ht="12">
      <c r="H698" s="4"/>
    </row>
    <row r="699" ht="12">
      <c r="H699" s="4"/>
    </row>
    <row r="700" ht="12">
      <c r="H700" s="4"/>
    </row>
    <row r="701" ht="12">
      <c r="H701" s="4"/>
    </row>
    <row r="702" ht="12">
      <c r="H702" s="4"/>
    </row>
    <row r="703" ht="12">
      <c r="H703" s="4"/>
    </row>
    <row r="704" ht="12">
      <c r="H704" s="4"/>
    </row>
    <row r="705" ht="12">
      <c r="H705" s="4"/>
    </row>
    <row r="706" ht="12">
      <c r="H706" s="4"/>
    </row>
    <row r="707" ht="12">
      <c r="H707" s="4"/>
    </row>
    <row r="708" ht="12">
      <c r="H708" s="4"/>
    </row>
    <row r="709" ht="12">
      <c r="H709" s="4"/>
    </row>
    <row r="710" ht="12">
      <c r="H710" s="4"/>
    </row>
    <row r="711" ht="12">
      <c r="H711" s="4"/>
    </row>
    <row r="712" ht="12">
      <c r="H712" s="4"/>
    </row>
    <row r="713" ht="12">
      <c r="H713" s="4"/>
    </row>
    <row r="714" ht="12">
      <c r="H714" s="4"/>
    </row>
    <row r="715" ht="12">
      <c r="H715" s="4"/>
    </row>
    <row r="716" ht="12">
      <c r="H716" s="4"/>
    </row>
    <row r="717" ht="12">
      <c r="H717" s="4"/>
    </row>
    <row r="718" ht="12">
      <c r="H718" s="4"/>
    </row>
    <row r="719" ht="12">
      <c r="H719" s="4"/>
    </row>
    <row r="720" ht="12">
      <c r="H720" s="4"/>
    </row>
    <row r="721" ht="12">
      <c r="H721" s="4"/>
    </row>
    <row r="722" ht="12">
      <c r="H722" s="4"/>
    </row>
    <row r="723" ht="12">
      <c r="H723" s="4"/>
    </row>
    <row r="724" ht="12">
      <c r="H724" s="4"/>
    </row>
    <row r="725" ht="12">
      <c r="H725" s="4"/>
    </row>
    <row r="726" ht="12">
      <c r="H726" s="4"/>
    </row>
    <row r="727" ht="12">
      <c r="H727" s="4"/>
    </row>
    <row r="728" ht="12">
      <c r="H728" s="4"/>
    </row>
    <row r="729" ht="12">
      <c r="H729" s="4"/>
    </row>
    <row r="730" ht="12">
      <c r="H730" s="4"/>
    </row>
    <row r="731" ht="12">
      <c r="H731" s="4"/>
    </row>
    <row r="732" ht="12">
      <c r="H732" s="4"/>
    </row>
    <row r="733" ht="12">
      <c r="H733" s="4"/>
    </row>
    <row r="734" ht="12">
      <c r="H734" s="4"/>
    </row>
    <row r="735" ht="12">
      <c r="H735" s="4"/>
    </row>
    <row r="736" ht="12">
      <c r="H736" s="4"/>
    </row>
    <row r="737" ht="12">
      <c r="H737" s="4"/>
    </row>
    <row r="738" ht="12">
      <c r="H738" s="4"/>
    </row>
    <row r="739" ht="12">
      <c r="H739" s="4"/>
    </row>
    <row r="740" ht="12">
      <c r="H740" s="4"/>
    </row>
    <row r="741" ht="12">
      <c r="H741" s="4"/>
    </row>
    <row r="742" ht="12">
      <c r="H742" s="4"/>
    </row>
    <row r="743" ht="12">
      <c r="H743" s="4"/>
    </row>
    <row r="744" ht="12">
      <c r="H744" s="4"/>
    </row>
    <row r="745" ht="12">
      <c r="H745" s="4"/>
    </row>
    <row r="746" ht="12">
      <c r="H746" s="4"/>
    </row>
    <row r="747" ht="12">
      <c r="H747" s="4"/>
    </row>
    <row r="748" ht="12">
      <c r="H748" s="4"/>
    </row>
    <row r="749" ht="12">
      <c r="H749" s="4"/>
    </row>
    <row r="750" ht="12">
      <c r="H750" s="4"/>
    </row>
    <row r="751" ht="12">
      <c r="H751" s="4"/>
    </row>
    <row r="752" ht="12">
      <c r="H752" s="4"/>
    </row>
    <row r="753" ht="12">
      <c r="H753" s="4"/>
    </row>
    <row r="754" ht="12">
      <c r="H754" s="4"/>
    </row>
    <row r="755" ht="12">
      <c r="H755" s="4"/>
    </row>
    <row r="756" ht="12">
      <c r="H756" s="4"/>
    </row>
    <row r="757" ht="12">
      <c r="H757" s="4"/>
    </row>
    <row r="758" ht="12">
      <c r="H758" s="4"/>
    </row>
    <row r="759" ht="12">
      <c r="H759" s="4"/>
    </row>
    <row r="760" ht="12">
      <c r="H760" s="4"/>
    </row>
    <row r="761" ht="12">
      <c r="H761" s="4"/>
    </row>
    <row r="762" ht="12">
      <c r="H762" s="4"/>
    </row>
    <row r="763" ht="12">
      <c r="H763" s="4"/>
    </row>
    <row r="764" ht="12">
      <c r="H764" s="4"/>
    </row>
    <row r="765" ht="12">
      <c r="H765" s="4"/>
    </row>
    <row r="766" ht="12">
      <c r="H766" s="4"/>
    </row>
    <row r="767" ht="12">
      <c r="H767" s="4"/>
    </row>
    <row r="768" ht="12">
      <c r="H768" s="4"/>
    </row>
    <row r="769" ht="12">
      <c r="H769" s="4"/>
    </row>
    <row r="770" ht="12">
      <c r="H770" s="4"/>
    </row>
    <row r="771" ht="12">
      <c r="H771" s="4"/>
    </row>
    <row r="772" ht="12">
      <c r="H772" s="4"/>
    </row>
    <row r="773" ht="12">
      <c r="H773" s="4"/>
    </row>
    <row r="774" ht="12">
      <c r="H774" s="4"/>
    </row>
    <row r="775" ht="12">
      <c r="H775" s="4"/>
    </row>
    <row r="776" ht="12">
      <c r="H776" s="4"/>
    </row>
    <row r="777" ht="12">
      <c r="H777" s="4"/>
    </row>
    <row r="778" ht="12">
      <c r="H778" s="4"/>
    </row>
    <row r="779" ht="12">
      <c r="H779" s="4"/>
    </row>
    <row r="780" ht="12">
      <c r="H780" s="4"/>
    </row>
    <row r="781" ht="12">
      <c r="H781" s="4"/>
    </row>
    <row r="782" ht="12">
      <c r="H782" s="4"/>
    </row>
    <row r="783" ht="12">
      <c r="H783" s="4"/>
    </row>
    <row r="784" ht="12">
      <c r="H784" s="4"/>
    </row>
    <row r="785" ht="12">
      <c r="H785" s="4"/>
    </row>
    <row r="786" ht="12">
      <c r="H786" s="4"/>
    </row>
    <row r="787" ht="12">
      <c r="H787" s="4"/>
    </row>
    <row r="788" ht="12">
      <c r="H788" s="4"/>
    </row>
    <row r="789" ht="12">
      <c r="H789" s="4"/>
    </row>
    <row r="790" ht="12">
      <c r="H790" s="4"/>
    </row>
    <row r="791" ht="12">
      <c r="H791" s="4"/>
    </row>
    <row r="792" ht="12">
      <c r="H792" s="4"/>
    </row>
    <row r="793" ht="12">
      <c r="H793" s="4"/>
    </row>
    <row r="794" ht="12">
      <c r="H794" s="4"/>
    </row>
    <row r="795" ht="12">
      <c r="H795" s="4"/>
    </row>
    <row r="796" ht="12">
      <c r="H796" s="4"/>
    </row>
    <row r="797" ht="12">
      <c r="H797" s="4"/>
    </row>
    <row r="798" ht="12">
      <c r="H798" s="4"/>
    </row>
    <row r="799" ht="12">
      <c r="H799" s="4"/>
    </row>
    <row r="800" ht="12">
      <c r="H800" s="4"/>
    </row>
    <row r="801" ht="12">
      <c r="H801" s="4"/>
    </row>
    <row r="802" ht="12">
      <c r="H802" s="4"/>
    </row>
    <row r="803" ht="12">
      <c r="H803" s="4"/>
    </row>
    <row r="804" ht="12">
      <c r="H804" s="4"/>
    </row>
    <row r="805" ht="12">
      <c r="H805" s="4"/>
    </row>
    <row r="806" ht="12">
      <c r="H806" s="4"/>
    </row>
    <row r="807" ht="12">
      <c r="H807" s="4"/>
    </row>
    <row r="808" ht="12">
      <c r="H808" s="4"/>
    </row>
    <row r="809" ht="12">
      <c r="H809" s="4"/>
    </row>
    <row r="810" ht="12">
      <c r="H810" s="4"/>
    </row>
    <row r="811" ht="12">
      <c r="H811" s="4"/>
    </row>
    <row r="812" ht="12">
      <c r="H812" s="4"/>
    </row>
    <row r="813" ht="12">
      <c r="H813" s="4"/>
    </row>
    <row r="814" ht="12">
      <c r="H814" s="4"/>
    </row>
    <row r="815" ht="12">
      <c r="H815" s="4"/>
    </row>
    <row r="816" ht="12">
      <c r="H816" s="4"/>
    </row>
    <row r="817" ht="12">
      <c r="H817" s="4"/>
    </row>
    <row r="818" ht="12">
      <c r="H818" s="4"/>
    </row>
    <row r="819" ht="12">
      <c r="H819" s="4"/>
    </row>
    <row r="820" ht="12">
      <c r="H820" s="4"/>
    </row>
    <row r="821" ht="12">
      <c r="H821" s="4"/>
    </row>
    <row r="822" ht="12">
      <c r="H822" s="4"/>
    </row>
    <row r="823" ht="12">
      <c r="H823" s="4"/>
    </row>
    <row r="824" ht="12">
      <c r="H824" s="4"/>
    </row>
    <row r="825" ht="12">
      <c r="H825" s="4"/>
    </row>
    <row r="826" ht="12">
      <c r="H826" s="4"/>
    </row>
    <row r="827" ht="12">
      <c r="H827" s="4"/>
    </row>
    <row r="828" ht="12">
      <c r="H828" s="4"/>
    </row>
    <row r="829" ht="12">
      <c r="H829" s="4"/>
    </row>
    <row r="830" ht="12">
      <c r="H830" s="4"/>
    </row>
    <row r="831" ht="12">
      <c r="H831" s="4"/>
    </row>
    <row r="832" ht="12">
      <c r="H832" s="4"/>
    </row>
    <row r="833" ht="12">
      <c r="H833" s="4"/>
    </row>
    <row r="834" ht="12">
      <c r="H834" s="4"/>
    </row>
    <row r="835" ht="12">
      <c r="H835" s="4"/>
    </row>
    <row r="836" ht="12">
      <c r="H836" s="4"/>
    </row>
    <row r="837" ht="12">
      <c r="H837" s="4"/>
    </row>
    <row r="838" ht="12">
      <c r="H838" s="4"/>
    </row>
    <row r="839" ht="12">
      <c r="H839" s="4"/>
    </row>
    <row r="840" ht="12">
      <c r="H840" s="4"/>
    </row>
    <row r="841" ht="12">
      <c r="H841" s="4"/>
    </row>
    <row r="842" ht="12">
      <c r="H842" s="4"/>
    </row>
    <row r="843" ht="12">
      <c r="H843" s="4"/>
    </row>
    <row r="844" ht="12">
      <c r="H844" s="4"/>
    </row>
    <row r="845" ht="12">
      <c r="H845" s="4"/>
    </row>
    <row r="846" ht="12">
      <c r="H846" s="4"/>
    </row>
    <row r="847" ht="12">
      <c r="H847" s="4"/>
    </row>
    <row r="848" ht="12">
      <c r="H848" s="4"/>
    </row>
    <row r="849" ht="12">
      <c r="H849" s="4"/>
    </row>
    <row r="850" ht="12">
      <c r="H850" s="4"/>
    </row>
    <row r="851" ht="12">
      <c r="H851" s="4"/>
    </row>
    <row r="852" ht="12">
      <c r="H852" s="4"/>
    </row>
    <row r="853" ht="12">
      <c r="H853" s="4"/>
    </row>
    <row r="854" ht="12">
      <c r="H854" s="4"/>
    </row>
    <row r="855" ht="12">
      <c r="H855" s="4"/>
    </row>
    <row r="856" ht="12">
      <c r="H856" s="4"/>
    </row>
    <row r="857" ht="12">
      <c r="H857" s="4"/>
    </row>
    <row r="858" ht="12">
      <c r="H858" s="4"/>
    </row>
    <row r="859" ht="12">
      <c r="H859" s="4"/>
    </row>
    <row r="860" ht="12">
      <c r="H860" s="4"/>
    </row>
    <row r="861" ht="12">
      <c r="H861" s="4"/>
    </row>
    <row r="862" ht="12">
      <c r="H862" s="4"/>
    </row>
    <row r="863" ht="12">
      <c r="H863" s="4"/>
    </row>
    <row r="864" ht="12">
      <c r="H864" s="4"/>
    </row>
    <row r="865" ht="12">
      <c r="H865" s="4"/>
    </row>
    <row r="866" ht="12">
      <c r="H866" s="4"/>
    </row>
    <row r="867" ht="12">
      <c r="H867" s="4"/>
    </row>
    <row r="868" ht="12">
      <c r="H868" s="4"/>
    </row>
    <row r="869" ht="12">
      <c r="H869" s="4"/>
    </row>
    <row r="870" ht="12">
      <c r="H870" s="4"/>
    </row>
    <row r="871" ht="12">
      <c r="H871" s="4"/>
    </row>
    <row r="872" ht="12">
      <c r="H872" s="4"/>
    </row>
    <row r="873" ht="12">
      <c r="H873" s="4"/>
    </row>
    <row r="874" ht="12">
      <c r="H874" s="4"/>
    </row>
    <row r="875" ht="12">
      <c r="H875" s="4"/>
    </row>
    <row r="876" ht="12">
      <c r="H876" s="4"/>
    </row>
    <row r="877" ht="12">
      <c r="H877" s="4"/>
    </row>
    <row r="878" ht="12">
      <c r="H878" s="4"/>
    </row>
    <row r="879" ht="12">
      <c r="H879" s="4"/>
    </row>
    <row r="880" ht="12">
      <c r="H880" s="4"/>
    </row>
    <row r="881" ht="12">
      <c r="H881" s="4"/>
    </row>
    <row r="882" ht="12">
      <c r="H882" s="4"/>
    </row>
    <row r="883" ht="12">
      <c r="H883" s="4"/>
    </row>
    <row r="884" ht="12">
      <c r="H884" s="4"/>
    </row>
    <row r="885" ht="12">
      <c r="H885" s="4"/>
    </row>
    <row r="886" ht="12">
      <c r="H886" s="4"/>
    </row>
    <row r="887" ht="12">
      <c r="H887" s="4"/>
    </row>
    <row r="888" ht="12">
      <c r="H888" s="4"/>
    </row>
    <row r="889" ht="12">
      <c r="H889" s="4"/>
    </row>
    <row r="890" ht="12">
      <c r="H890" s="4"/>
    </row>
    <row r="891" ht="12">
      <c r="H891" s="4"/>
    </row>
    <row r="892" ht="12">
      <c r="H892" s="4"/>
    </row>
    <row r="893" ht="12">
      <c r="H893" s="4"/>
    </row>
    <row r="894" ht="12">
      <c r="H894" s="4"/>
    </row>
    <row r="895" ht="12">
      <c r="H895" s="4"/>
    </row>
    <row r="896" ht="12">
      <c r="H896" s="4"/>
    </row>
    <row r="897" ht="12">
      <c r="H897" s="4"/>
    </row>
    <row r="898" ht="12">
      <c r="H898" s="4"/>
    </row>
    <row r="899" ht="12">
      <c r="H899" s="4"/>
    </row>
    <row r="900" ht="12">
      <c r="H900" s="4"/>
    </row>
    <row r="901" ht="12">
      <c r="H901" s="4"/>
    </row>
    <row r="902" ht="12">
      <c r="H902" s="4"/>
    </row>
    <row r="903" ht="12">
      <c r="H903" s="4"/>
    </row>
    <row r="904" ht="12">
      <c r="H904" s="4"/>
    </row>
    <row r="905" ht="12">
      <c r="H905" s="4"/>
    </row>
    <row r="906" ht="12">
      <c r="H906" s="4"/>
    </row>
    <row r="907" ht="12">
      <c r="H907" s="4"/>
    </row>
    <row r="908" ht="12">
      <c r="H908" s="4"/>
    </row>
    <row r="909" ht="12">
      <c r="H909" s="4"/>
    </row>
    <row r="910" ht="12">
      <c r="H910" s="4"/>
    </row>
    <row r="911" ht="12">
      <c r="H911" s="4"/>
    </row>
    <row r="912" ht="12">
      <c r="H912" s="4"/>
    </row>
    <row r="913" ht="12">
      <c r="H913" s="4"/>
    </row>
    <row r="914" ht="12">
      <c r="H914" s="4"/>
    </row>
    <row r="915" ht="12">
      <c r="H915" s="4"/>
    </row>
    <row r="916" ht="12">
      <c r="H916" s="4"/>
    </row>
    <row r="917" ht="12">
      <c r="H917" s="4"/>
    </row>
    <row r="918" ht="12">
      <c r="H918" s="4"/>
    </row>
    <row r="919" ht="12">
      <c r="H919" s="4"/>
    </row>
    <row r="920" ht="12">
      <c r="H920" s="4"/>
    </row>
    <row r="921" ht="12">
      <c r="H921" s="4"/>
    </row>
    <row r="922" ht="12">
      <c r="H922" s="4"/>
    </row>
    <row r="923" ht="12">
      <c r="H923" s="4"/>
    </row>
    <row r="924" ht="12">
      <c r="H924" s="4"/>
    </row>
    <row r="925" ht="12">
      <c r="H925" s="4"/>
    </row>
    <row r="926" ht="12">
      <c r="H926" s="4"/>
    </row>
    <row r="927" ht="12">
      <c r="H927" s="4"/>
    </row>
    <row r="928" ht="12">
      <c r="H928" s="4"/>
    </row>
    <row r="929" ht="12">
      <c r="H929" s="4"/>
    </row>
    <row r="930" ht="12">
      <c r="H930" s="4"/>
    </row>
    <row r="931" ht="12">
      <c r="H931" s="4"/>
    </row>
    <row r="932" ht="12">
      <c r="H932" s="4"/>
    </row>
    <row r="933" ht="12">
      <c r="H933" s="4"/>
    </row>
    <row r="934" ht="12">
      <c r="H934" s="4"/>
    </row>
    <row r="935" ht="12">
      <c r="H935" s="4"/>
    </row>
    <row r="936" ht="12">
      <c r="H936" s="4"/>
    </row>
    <row r="937" ht="12">
      <c r="H937" s="4"/>
    </row>
    <row r="938" ht="12">
      <c r="H938" s="4"/>
    </row>
    <row r="939" ht="12">
      <c r="H939" s="4"/>
    </row>
    <row r="940" ht="12">
      <c r="H940" s="4"/>
    </row>
    <row r="941" ht="12">
      <c r="H941" s="4"/>
    </row>
    <row r="942" ht="12">
      <c r="H942" s="4"/>
    </row>
    <row r="943" ht="12">
      <c r="H943" s="4"/>
    </row>
    <row r="944" ht="12">
      <c r="H944" s="4"/>
    </row>
    <row r="945" ht="12">
      <c r="H945" s="4"/>
    </row>
    <row r="946" ht="12">
      <c r="H946" s="4"/>
    </row>
    <row r="947" ht="12">
      <c r="H947" s="4"/>
    </row>
    <row r="948" ht="12">
      <c r="H948" s="4"/>
    </row>
    <row r="949" ht="12">
      <c r="H949" s="4"/>
    </row>
    <row r="950" ht="12">
      <c r="H950" s="4"/>
    </row>
    <row r="951" ht="12">
      <c r="H951" s="4"/>
    </row>
    <row r="952" ht="12">
      <c r="H952" s="4"/>
    </row>
    <row r="953" ht="12">
      <c r="H953" s="4"/>
    </row>
    <row r="954" ht="12">
      <c r="H954" s="4"/>
    </row>
    <row r="955" ht="12">
      <c r="H955" s="4"/>
    </row>
    <row r="956" ht="12">
      <c r="H956" s="4"/>
    </row>
    <row r="957" ht="12">
      <c r="H957" s="4"/>
    </row>
    <row r="958" ht="12">
      <c r="H958" s="4"/>
    </row>
    <row r="959" ht="12">
      <c r="H959" s="4"/>
    </row>
    <row r="960" ht="12">
      <c r="H960" s="4"/>
    </row>
    <row r="961" ht="12">
      <c r="H961" s="4"/>
    </row>
    <row r="962" ht="12">
      <c r="H962" s="4"/>
    </row>
    <row r="963" ht="12">
      <c r="H963" s="4"/>
    </row>
    <row r="964" ht="12">
      <c r="H964" s="4"/>
    </row>
    <row r="965" ht="12">
      <c r="H965" s="4"/>
    </row>
    <row r="966" ht="12">
      <c r="H966" s="4"/>
    </row>
    <row r="967" ht="12">
      <c r="H967" s="4"/>
    </row>
    <row r="968" ht="12">
      <c r="H968" s="4"/>
    </row>
    <row r="969" ht="12">
      <c r="H969" s="4"/>
    </row>
    <row r="970" ht="12">
      <c r="H970" s="4"/>
    </row>
    <row r="971" ht="12">
      <c r="H971" s="4"/>
    </row>
    <row r="972" ht="12">
      <c r="H972" s="4"/>
    </row>
    <row r="973" ht="12">
      <c r="H973" s="4"/>
    </row>
    <row r="974" ht="12">
      <c r="H974" s="4"/>
    </row>
    <row r="975" ht="12">
      <c r="H975" s="4"/>
    </row>
    <row r="976" ht="12">
      <c r="H976" s="4"/>
    </row>
    <row r="977" ht="12">
      <c r="H977" s="4"/>
    </row>
    <row r="978" ht="12">
      <c r="H978" s="4"/>
    </row>
    <row r="979" ht="12">
      <c r="H979" s="4"/>
    </row>
    <row r="980" ht="12">
      <c r="H980" s="4"/>
    </row>
    <row r="981" ht="12">
      <c r="H981" s="4"/>
    </row>
    <row r="982" ht="12">
      <c r="H982" s="4"/>
    </row>
    <row r="983" ht="12">
      <c r="H983" s="4"/>
    </row>
    <row r="984" ht="12">
      <c r="H984" s="4"/>
    </row>
    <row r="985" ht="12">
      <c r="H985" s="4"/>
    </row>
    <row r="986" ht="12">
      <c r="H986" s="4"/>
    </row>
    <row r="987" ht="12">
      <c r="H987" s="4"/>
    </row>
    <row r="988" ht="12">
      <c r="H988" s="4"/>
    </row>
    <row r="989" ht="12">
      <c r="H989" s="4"/>
    </row>
    <row r="990" ht="12">
      <c r="H990" s="4"/>
    </row>
    <row r="991" ht="12">
      <c r="H991" s="4"/>
    </row>
    <row r="992" ht="12">
      <c r="H992" s="4"/>
    </row>
    <row r="993" ht="12">
      <c r="H993" s="4"/>
    </row>
    <row r="994" ht="12">
      <c r="H994" s="4"/>
    </row>
    <row r="995" ht="12">
      <c r="H995" s="4"/>
    </row>
    <row r="996" ht="12">
      <c r="H996" s="4"/>
    </row>
    <row r="997" ht="12">
      <c r="H997" s="4"/>
    </row>
    <row r="998" ht="12">
      <c r="H998" s="4"/>
    </row>
    <row r="999" ht="12">
      <c r="H999" s="4"/>
    </row>
    <row r="1000" ht="12">
      <c r="H1000" s="4"/>
    </row>
    <row r="1001" ht="12">
      <c r="H1001" s="4"/>
    </row>
    <row r="1002" ht="12">
      <c r="H1002" s="4"/>
    </row>
    <row r="1003" ht="12">
      <c r="H1003" s="4"/>
    </row>
    <row r="1004" ht="12">
      <c r="H1004" s="4"/>
    </row>
    <row r="1005" ht="12">
      <c r="H1005" s="4"/>
    </row>
    <row r="1006" ht="12">
      <c r="H1006" s="4"/>
    </row>
    <row r="1007" ht="12">
      <c r="H1007" s="4"/>
    </row>
    <row r="1008" ht="12">
      <c r="H1008" s="4"/>
    </row>
    <row r="1009" ht="12">
      <c r="H1009" s="4"/>
    </row>
    <row r="1010" ht="12">
      <c r="H1010" s="4"/>
    </row>
    <row r="1011" ht="12">
      <c r="H1011" s="4"/>
    </row>
    <row r="1012" ht="12">
      <c r="H1012" s="4"/>
    </row>
    <row r="1013" ht="12">
      <c r="H1013" s="4"/>
    </row>
    <row r="1014" ht="12">
      <c r="H1014" s="4"/>
    </row>
    <row r="1015" ht="12">
      <c r="H1015" s="4"/>
    </row>
    <row r="1016" ht="12">
      <c r="H1016" s="4"/>
    </row>
    <row r="1017" ht="12">
      <c r="H1017" s="4"/>
    </row>
    <row r="1018" ht="12">
      <c r="H1018" s="4"/>
    </row>
    <row r="1019" ht="12">
      <c r="H1019" s="4"/>
    </row>
    <row r="1020" ht="12">
      <c r="H1020" s="4"/>
    </row>
    <row r="1021" ht="12">
      <c r="H1021" s="4"/>
    </row>
    <row r="1022" ht="12">
      <c r="H1022" s="4"/>
    </row>
    <row r="1023" ht="12">
      <c r="H1023" s="4"/>
    </row>
    <row r="1024" ht="12">
      <c r="H1024" s="4"/>
    </row>
    <row r="1025" ht="12">
      <c r="H1025" s="4"/>
    </row>
    <row r="1026" ht="12">
      <c r="H1026" s="4"/>
    </row>
    <row r="1027" ht="12">
      <c r="H1027" s="4"/>
    </row>
    <row r="1028" ht="12">
      <c r="H1028" s="4"/>
    </row>
    <row r="1029" ht="12">
      <c r="H1029" s="4"/>
    </row>
    <row r="1030" ht="12">
      <c r="H1030" s="4"/>
    </row>
    <row r="1031" ht="12">
      <c r="H1031" s="4"/>
    </row>
    <row r="1032" ht="12">
      <c r="H1032" s="4"/>
    </row>
    <row r="1033" ht="12">
      <c r="H1033" s="4"/>
    </row>
    <row r="1034" ht="12">
      <c r="H1034" s="4"/>
    </row>
    <row r="1035" ht="12">
      <c r="H1035" s="4"/>
    </row>
    <row r="1036" ht="12">
      <c r="H1036" s="4"/>
    </row>
    <row r="1037" ht="12">
      <c r="H1037" s="4"/>
    </row>
    <row r="1038" ht="12">
      <c r="H1038" s="4"/>
    </row>
    <row r="1039" ht="12">
      <c r="H1039" s="4"/>
    </row>
    <row r="1040" ht="12">
      <c r="H1040" s="4"/>
    </row>
    <row r="1041" ht="12">
      <c r="H1041" s="4"/>
    </row>
    <row r="1042" ht="12">
      <c r="H1042" s="4"/>
    </row>
    <row r="1043" ht="12">
      <c r="H1043" s="4"/>
    </row>
    <row r="1044" ht="12">
      <c r="H1044" s="4"/>
    </row>
    <row r="1045" ht="12">
      <c r="H1045" s="4"/>
    </row>
    <row r="1046" ht="12">
      <c r="H1046" s="4"/>
    </row>
    <row r="1047" ht="12">
      <c r="H1047" s="4"/>
    </row>
    <row r="1048" ht="12">
      <c r="H1048" s="4"/>
    </row>
    <row r="1049" ht="12">
      <c r="H1049" s="4"/>
    </row>
    <row r="1050" ht="12">
      <c r="H1050" s="4"/>
    </row>
    <row r="1051" ht="12">
      <c r="H1051" s="4"/>
    </row>
    <row r="1052" ht="12">
      <c r="H1052" s="4"/>
    </row>
    <row r="1053" ht="12">
      <c r="H1053" s="4"/>
    </row>
    <row r="1054" ht="12">
      <c r="H1054" s="4"/>
    </row>
    <row r="1055" ht="12">
      <c r="H1055" s="4"/>
    </row>
    <row r="1056" ht="12">
      <c r="H1056" s="4"/>
    </row>
    <row r="1057" ht="12">
      <c r="H1057" s="4"/>
    </row>
    <row r="1058" ht="12">
      <c r="H1058" s="4"/>
    </row>
    <row r="1059" ht="12">
      <c r="H1059" s="4"/>
    </row>
    <row r="1060" ht="12">
      <c r="H1060" s="4"/>
    </row>
    <row r="1061" ht="12">
      <c r="H1061" s="4"/>
    </row>
    <row r="1062" ht="12">
      <c r="H1062" s="4"/>
    </row>
    <row r="1063" ht="12">
      <c r="H1063" s="4"/>
    </row>
    <row r="1064" ht="12">
      <c r="H1064" s="4"/>
    </row>
    <row r="1065" ht="12">
      <c r="H1065" s="4"/>
    </row>
    <row r="1066" ht="12">
      <c r="H1066" s="4"/>
    </row>
    <row r="1067" ht="12">
      <c r="H1067" s="4"/>
    </row>
    <row r="1068" ht="12">
      <c r="H1068" s="4"/>
    </row>
    <row r="1069" ht="12">
      <c r="H1069" s="4"/>
    </row>
    <row r="1070" ht="12">
      <c r="H1070" s="4"/>
    </row>
    <row r="1071" ht="12">
      <c r="H1071" s="4"/>
    </row>
    <row r="1072" ht="12">
      <c r="H1072" s="4"/>
    </row>
    <row r="1073" ht="12">
      <c r="H1073" s="4"/>
    </row>
    <row r="1074" ht="12">
      <c r="H1074" s="4"/>
    </row>
    <row r="1075" ht="12">
      <c r="H1075" s="4"/>
    </row>
    <row r="1076" ht="12">
      <c r="H1076" s="4"/>
    </row>
    <row r="1077" ht="12">
      <c r="H1077" s="4"/>
    </row>
    <row r="1078" ht="12">
      <c r="H1078" s="4"/>
    </row>
    <row r="1079" ht="12">
      <c r="H1079" s="4"/>
    </row>
    <row r="1080" ht="12">
      <c r="H1080" s="4"/>
    </row>
    <row r="1081" ht="12">
      <c r="H1081" s="4"/>
    </row>
    <row r="1082" ht="12">
      <c r="H1082" s="4"/>
    </row>
    <row r="1083" ht="12">
      <c r="H1083" s="4"/>
    </row>
    <row r="1084" ht="12">
      <c r="H1084" s="4"/>
    </row>
    <row r="1085" ht="12">
      <c r="H1085" s="4"/>
    </row>
    <row r="1086" ht="12">
      <c r="H1086" s="4"/>
    </row>
    <row r="1087" ht="12">
      <c r="H1087" s="4"/>
    </row>
    <row r="1088" ht="12">
      <c r="H1088" s="4"/>
    </row>
    <row r="1089" ht="12">
      <c r="H1089" s="4"/>
    </row>
    <row r="1090" ht="12">
      <c r="H1090" s="4"/>
    </row>
    <row r="1091" ht="12">
      <c r="H1091" s="4"/>
    </row>
    <row r="1092" ht="12">
      <c r="H1092" s="4"/>
    </row>
    <row r="1093" ht="12">
      <c r="H1093" s="4"/>
    </row>
    <row r="1094" ht="12">
      <c r="H1094" s="4"/>
    </row>
    <row r="1095" ht="12">
      <c r="H1095" s="4"/>
    </row>
    <row r="1096" ht="12">
      <c r="H1096" s="4"/>
    </row>
    <row r="1097" ht="12">
      <c r="H1097" s="4"/>
    </row>
    <row r="1098" ht="12">
      <c r="H1098" s="4"/>
    </row>
    <row r="1099" ht="12">
      <c r="H1099" s="4"/>
    </row>
    <row r="1100" ht="12">
      <c r="H1100" s="4"/>
    </row>
    <row r="1101" ht="12">
      <c r="H1101" s="4"/>
    </row>
    <row r="1102" ht="12">
      <c r="H1102" s="4"/>
    </row>
    <row r="1103" ht="12">
      <c r="H1103" s="4"/>
    </row>
    <row r="1104" ht="12">
      <c r="H1104" s="4"/>
    </row>
    <row r="1105" ht="12">
      <c r="H1105" s="4"/>
    </row>
    <row r="1106" ht="12">
      <c r="H1106" s="4"/>
    </row>
    <row r="1107" ht="12">
      <c r="H1107" s="4"/>
    </row>
    <row r="1108" ht="12">
      <c r="H1108" s="4"/>
    </row>
    <row r="1109" ht="12">
      <c r="H1109" s="4"/>
    </row>
    <row r="1110" ht="12">
      <c r="H1110" s="4"/>
    </row>
    <row r="1111" ht="12">
      <c r="H1111" s="4"/>
    </row>
    <row r="1112" ht="12">
      <c r="H1112" s="4"/>
    </row>
    <row r="1113" ht="12">
      <c r="H1113" s="4"/>
    </row>
    <row r="1114" ht="12">
      <c r="H1114" s="4"/>
    </row>
    <row r="1115" ht="12">
      <c r="H1115" s="4"/>
    </row>
    <row r="1116" ht="12">
      <c r="H1116" s="4"/>
    </row>
    <row r="1117" ht="12">
      <c r="H1117" s="4"/>
    </row>
    <row r="1118" ht="12">
      <c r="H1118" s="4"/>
    </row>
    <row r="1119" ht="12">
      <c r="H1119" s="4"/>
    </row>
    <row r="1120" ht="12">
      <c r="H1120" s="4"/>
    </row>
    <row r="1121" ht="12">
      <c r="H1121" s="4"/>
    </row>
    <row r="1122" ht="12">
      <c r="H1122" s="4"/>
    </row>
    <row r="1123" ht="12">
      <c r="H1123" s="4"/>
    </row>
    <row r="1124" ht="12">
      <c r="H1124" s="4"/>
    </row>
    <row r="1125" ht="12">
      <c r="H1125" s="4"/>
    </row>
    <row r="1126" ht="12">
      <c r="H1126" s="4"/>
    </row>
    <row r="1127" ht="12">
      <c r="H1127" s="4"/>
    </row>
    <row r="1128" ht="12">
      <c r="H1128" s="4"/>
    </row>
    <row r="1129" ht="12">
      <c r="H1129" s="4"/>
    </row>
    <row r="1130" ht="12">
      <c r="H1130" s="4"/>
    </row>
    <row r="1131" ht="12">
      <c r="H1131" s="4"/>
    </row>
    <row r="1132" ht="12">
      <c r="H1132" s="4"/>
    </row>
    <row r="1133" ht="12">
      <c r="H1133" s="4"/>
    </row>
    <row r="1134" ht="12">
      <c r="H1134" s="4"/>
    </row>
    <row r="1135" ht="12">
      <c r="H1135" s="4"/>
    </row>
    <row r="1136" ht="12">
      <c r="H1136" s="4"/>
    </row>
    <row r="1137" ht="12">
      <c r="H1137" s="4"/>
    </row>
    <row r="1138" ht="12">
      <c r="H1138" s="4"/>
    </row>
    <row r="1139" ht="12">
      <c r="H1139" s="4"/>
    </row>
    <row r="1140" ht="12">
      <c r="H1140" s="4"/>
    </row>
    <row r="1141" ht="12">
      <c r="H1141" s="4"/>
    </row>
    <row r="1142" ht="12">
      <c r="H1142" s="4"/>
    </row>
    <row r="1143" ht="12">
      <c r="H1143" s="4"/>
    </row>
    <row r="1144" ht="12">
      <c r="H1144" s="4"/>
    </row>
    <row r="1145" ht="12">
      <c r="H1145" s="4"/>
    </row>
    <row r="1146" ht="12">
      <c r="H1146" s="4"/>
    </row>
    <row r="1147" ht="12">
      <c r="H1147" s="4"/>
    </row>
    <row r="1148" ht="12">
      <c r="H1148" s="4"/>
    </row>
    <row r="1149" ht="12">
      <c r="H1149" s="4"/>
    </row>
    <row r="1150" ht="12">
      <c r="H1150" s="4"/>
    </row>
    <row r="1151" ht="12">
      <c r="H1151" s="4"/>
    </row>
    <row r="1152" ht="12">
      <c r="H1152" s="4"/>
    </row>
    <row r="1153" ht="12">
      <c r="H1153" s="4"/>
    </row>
    <row r="1154" ht="12">
      <c r="H1154" s="4"/>
    </row>
    <row r="1155" ht="12">
      <c r="H1155" s="4"/>
    </row>
    <row r="1156" ht="12">
      <c r="H1156" s="4"/>
    </row>
    <row r="1157" ht="12">
      <c r="H1157" s="4"/>
    </row>
    <row r="1158" ht="12">
      <c r="H1158" s="4"/>
    </row>
    <row r="1159" ht="12">
      <c r="H1159" s="4"/>
    </row>
    <row r="1160" ht="12">
      <c r="H1160" s="4"/>
    </row>
    <row r="1161" ht="12">
      <c r="H1161" s="4"/>
    </row>
    <row r="1162" ht="12">
      <c r="H1162" s="4"/>
    </row>
    <row r="1163" ht="12">
      <c r="H1163" s="4"/>
    </row>
    <row r="1164" ht="12">
      <c r="H1164" s="4"/>
    </row>
    <row r="1165" ht="12">
      <c r="H1165" s="4"/>
    </row>
    <row r="1166" ht="12">
      <c r="H1166" s="4"/>
    </row>
    <row r="1167" ht="12">
      <c r="H1167" s="4"/>
    </row>
    <row r="1168" ht="12">
      <c r="H1168" s="4"/>
    </row>
    <row r="1169" ht="12">
      <c r="H1169" s="4"/>
    </row>
    <row r="1170" ht="12">
      <c r="H1170" s="4"/>
    </row>
    <row r="1171" ht="12">
      <c r="H1171" s="4"/>
    </row>
    <row r="1172" ht="12">
      <c r="H1172" s="4"/>
    </row>
    <row r="1173" ht="12">
      <c r="H1173" s="4"/>
    </row>
    <row r="1174" ht="12">
      <c r="H1174" s="4"/>
    </row>
    <row r="1175" ht="12">
      <c r="H1175" s="4"/>
    </row>
    <row r="1176" ht="12">
      <c r="H1176" s="4"/>
    </row>
    <row r="1177" ht="12">
      <c r="H1177" s="4"/>
    </row>
    <row r="1178" ht="12">
      <c r="H1178" s="4"/>
    </row>
    <row r="1179" ht="12">
      <c r="H1179" s="4"/>
    </row>
    <row r="1180" ht="12">
      <c r="H1180" s="4"/>
    </row>
    <row r="1181" ht="12">
      <c r="H1181" s="4"/>
    </row>
    <row r="1182" ht="12">
      <c r="H1182" s="4"/>
    </row>
    <row r="1183" ht="12">
      <c r="H1183" s="4"/>
    </row>
    <row r="1184" ht="12">
      <c r="H1184" s="4"/>
    </row>
    <row r="1185" ht="12">
      <c r="H1185" s="4"/>
    </row>
    <row r="1186" ht="12">
      <c r="H1186" s="4"/>
    </row>
    <row r="1187" ht="12">
      <c r="H1187" s="4"/>
    </row>
    <row r="1188" ht="12">
      <c r="H1188" s="4"/>
    </row>
    <row r="1189" ht="12">
      <c r="H1189" s="4"/>
    </row>
    <row r="1190" ht="12">
      <c r="H1190" s="4"/>
    </row>
    <row r="1191" ht="12">
      <c r="H1191" s="4"/>
    </row>
    <row r="1192" ht="12">
      <c r="H1192" s="4"/>
    </row>
    <row r="1193" ht="12">
      <c r="H1193" s="4"/>
    </row>
    <row r="1194" ht="12">
      <c r="H1194" s="4"/>
    </row>
    <row r="1195" ht="12">
      <c r="H1195" s="4"/>
    </row>
    <row r="1196" ht="12">
      <c r="H1196" s="4"/>
    </row>
    <row r="1197" ht="12">
      <c r="H1197" s="4"/>
    </row>
    <row r="1198" ht="12">
      <c r="H1198" s="4"/>
    </row>
    <row r="1199" ht="12">
      <c r="H1199" s="4"/>
    </row>
    <row r="1200" ht="12">
      <c r="H1200" s="4"/>
    </row>
    <row r="1201" ht="12">
      <c r="H1201" s="4"/>
    </row>
    <row r="1202" ht="12">
      <c r="H1202" s="4"/>
    </row>
    <row r="1203" ht="12">
      <c r="H1203" s="4"/>
    </row>
    <row r="1204" ht="12">
      <c r="H1204" s="4"/>
    </row>
    <row r="1205" ht="12">
      <c r="H1205" s="4"/>
    </row>
    <row r="1206" ht="12">
      <c r="H1206" s="4"/>
    </row>
    <row r="1207" ht="12">
      <c r="H1207" s="4"/>
    </row>
    <row r="1208" ht="12">
      <c r="H1208" s="4"/>
    </row>
    <row r="1209" ht="12">
      <c r="H1209" s="4"/>
    </row>
    <row r="1210" ht="12">
      <c r="H1210" s="4"/>
    </row>
    <row r="1211" ht="12">
      <c r="H1211" s="4"/>
    </row>
    <row r="1212" ht="12">
      <c r="H1212" s="4"/>
    </row>
    <row r="1213" ht="12">
      <c r="H1213" s="4"/>
    </row>
    <row r="1214" ht="12">
      <c r="H1214" s="4"/>
    </row>
    <row r="1215" ht="12">
      <c r="H1215" s="4"/>
    </row>
    <row r="1216" ht="12">
      <c r="H1216" s="4"/>
    </row>
    <row r="1217" ht="12">
      <c r="H1217" s="4"/>
    </row>
    <row r="1218" ht="12">
      <c r="H1218" s="4"/>
    </row>
    <row r="1219" ht="12">
      <c r="H1219" s="4"/>
    </row>
    <row r="1220" ht="12">
      <c r="H1220" s="4"/>
    </row>
    <row r="1221" ht="12">
      <c r="H1221" s="4"/>
    </row>
    <row r="1222" ht="12">
      <c r="H1222" s="4"/>
    </row>
    <row r="1223" ht="12">
      <c r="H1223" s="4"/>
    </row>
    <row r="1224" ht="12">
      <c r="H1224" s="4"/>
    </row>
    <row r="1225" ht="12">
      <c r="H1225" s="4"/>
    </row>
    <row r="1226" ht="12">
      <c r="H1226" s="4"/>
    </row>
    <row r="1227" ht="12">
      <c r="H1227" s="4"/>
    </row>
    <row r="1228" ht="12">
      <c r="H1228" s="4"/>
    </row>
    <row r="1229" ht="12">
      <c r="H1229" s="4"/>
    </row>
    <row r="1230" ht="12">
      <c r="H1230" s="4"/>
    </row>
    <row r="1231" ht="12">
      <c r="H1231" s="4"/>
    </row>
    <row r="1232" ht="12">
      <c r="H1232" s="4"/>
    </row>
    <row r="1233" ht="12">
      <c r="H1233" s="4"/>
    </row>
    <row r="1234" ht="12">
      <c r="H1234" s="4"/>
    </row>
    <row r="1235" ht="12">
      <c r="H1235" s="4"/>
    </row>
    <row r="1236" ht="12">
      <c r="H1236" s="4"/>
    </row>
    <row r="1237" ht="12">
      <c r="H1237" s="4"/>
    </row>
    <row r="1238" ht="12">
      <c r="H1238" s="4"/>
    </row>
    <row r="1239" ht="12">
      <c r="H1239" s="4"/>
    </row>
    <row r="1240" ht="12">
      <c r="H1240" s="4"/>
    </row>
    <row r="1241" ht="12">
      <c r="H1241" s="4"/>
    </row>
    <row r="1242" ht="12">
      <c r="H1242" s="4"/>
    </row>
    <row r="1243" ht="12">
      <c r="H1243" s="4"/>
    </row>
    <row r="1244" ht="12">
      <c r="H1244" s="4"/>
    </row>
    <row r="1245" ht="12">
      <c r="H1245" s="4"/>
    </row>
    <row r="1246" ht="12">
      <c r="H1246" s="4"/>
    </row>
    <row r="1247" ht="12">
      <c r="H1247" s="4"/>
    </row>
    <row r="1248" ht="12">
      <c r="H1248" s="4"/>
    </row>
    <row r="1249" ht="12">
      <c r="H1249" s="4"/>
    </row>
    <row r="1250" ht="12">
      <c r="H1250" s="4"/>
    </row>
    <row r="1251" ht="12">
      <c r="H1251" s="4"/>
    </row>
    <row r="1252" ht="12">
      <c r="H1252" s="4"/>
    </row>
    <row r="1253" ht="12">
      <c r="H1253" s="4"/>
    </row>
    <row r="1254" ht="12">
      <c r="H1254" s="4"/>
    </row>
    <row r="1255" ht="12">
      <c r="H1255" s="4"/>
    </row>
    <row r="1256" ht="12">
      <c r="H1256" s="4"/>
    </row>
    <row r="1257" ht="12">
      <c r="H1257" s="4"/>
    </row>
    <row r="1258" ht="12">
      <c r="H1258" s="4"/>
    </row>
    <row r="1259" ht="12">
      <c r="H1259" s="4"/>
    </row>
    <row r="1260" ht="12">
      <c r="H1260" s="4"/>
    </row>
    <row r="1261" ht="12">
      <c r="H1261" s="4"/>
    </row>
    <row r="1262" ht="12">
      <c r="H1262" s="4"/>
    </row>
    <row r="1263" ht="12">
      <c r="H1263" s="4"/>
    </row>
    <row r="1264" ht="12">
      <c r="H1264" s="4"/>
    </row>
    <row r="1265" ht="12">
      <c r="H1265" s="4"/>
    </row>
    <row r="1266" ht="12">
      <c r="H1266" s="4"/>
    </row>
    <row r="1267" ht="12">
      <c r="H1267" s="4"/>
    </row>
    <row r="1268" ht="12">
      <c r="H1268" s="4"/>
    </row>
    <row r="1269" ht="12">
      <c r="H1269" s="4"/>
    </row>
    <row r="1270" ht="12">
      <c r="H1270" s="4"/>
    </row>
    <row r="1271" ht="12">
      <c r="H1271" s="4"/>
    </row>
    <row r="1272" ht="12">
      <c r="H1272" s="4"/>
    </row>
    <row r="1273" ht="12">
      <c r="H1273" s="4"/>
    </row>
    <row r="1274" ht="12">
      <c r="H1274" s="4"/>
    </row>
    <row r="1275" ht="12">
      <c r="H1275" s="4"/>
    </row>
    <row r="1276" ht="12">
      <c r="H1276" s="4"/>
    </row>
    <row r="1277" ht="12">
      <c r="H1277" s="4"/>
    </row>
    <row r="1278" ht="12">
      <c r="H1278" s="4"/>
    </row>
    <row r="1279" ht="12">
      <c r="H1279" s="4"/>
    </row>
    <row r="1280" ht="12">
      <c r="H1280" s="4"/>
    </row>
    <row r="1281" ht="12">
      <c r="H1281" s="4"/>
    </row>
    <row r="1282" ht="12">
      <c r="H1282" s="4"/>
    </row>
    <row r="1283" ht="12">
      <c r="H1283" s="4"/>
    </row>
    <row r="1284" ht="12">
      <c r="H1284" s="4"/>
    </row>
    <row r="1285" ht="12">
      <c r="H1285" s="4"/>
    </row>
    <row r="1286" ht="12">
      <c r="H1286" s="4"/>
    </row>
    <row r="1287" ht="12">
      <c r="H1287" s="4"/>
    </row>
    <row r="1288" ht="12">
      <c r="H1288" s="4"/>
    </row>
    <row r="1289" ht="12">
      <c r="H1289" s="4"/>
    </row>
    <row r="1290" ht="12">
      <c r="H1290" s="4"/>
    </row>
    <row r="1291" ht="12">
      <c r="H1291" s="4"/>
    </row>
    <row r="1292" ht="12">
      <c r="H1292" s="4"/>
    </row>
    <row r="1293" ht="12">
      <c r="H1293" s="4"/>
    </row>
    <row r="1294" ht="12">
      <c r="H1294" s="4"/>
    </row>
    <row r="1295" ht="12">
      <c r="H1295" s="4"/>
    </row>
    <row r="1296" ht="12">
      <c r="H1296" s="4"/>
    </row>
    <row r="1297" ht="12">
      <c r="H1297" s="4"/>
    </row>
    <row r="1298" ht="12">
      <c r="H1298" s="4"/>
    </row>
    <row r="1299" ht="12">
      <c r="H1299" s="4"/>
    </row>
    <row r="1300" ht="12">
      <c r="H1300" s="4"/>
    </row>
    <row r="1301" ht="12">
      <c r="H1301" s="4"/>
    </row>
    <row r="1302" ht="12">
      <c r="H1302" s="4"/>
    </row>
    <row r="1303" ht="12">
      <c r="H1303" s="4"/>
    </row>
    <row r="1304" ht="12">
      <c r="H1304" s="4"/>
    </row>
    <row r="1305" ht="12">
      <c r="H1305" s="4"/>
    </row>
    <row r="1306" ht="12">
      <c r="H1306" s="4"/>
    </row>
    <row r="1307" ht="12">
      <c r="H1307" s="4"/>
    </row>
    <row r="1308" ht="12">
      <c r="H1308" s="4"/>
    </row>
    <row r="1309" ht="12">
      <c r="H1309" s="4"/>
    </row>
    <row r="1310" ht="12">
      <c r="H1310" s="4"/>
    </row>
    <row r="1311" ht="12">
      <c r="H1311" s="4"/>
    </row>
    <row r="1312" ht="12">
      <c r="H1312" s="4"/>
    </row>
    <row r="1313" ht="12">
      <c r="H1313" s="4"/>
    </row>
    <row r="1314" ht="12">
      <c r="H1314" s="4"/>
    </row>
    <row r="1315" ht="12">
      <c r="H1315" s="4"/>
    </row>
    <row r="1316" ht="12">
      <c r="H1316" s="4"/>
    </row>
    <row r="1317" ht="12">
      <c r="H1317" s="4"/>
    </row>
    <row r="1318" ht="12">
      <c r="H1318" s="4"/>
    </row>
    <row r="1319" ht="12">
      <c r="H1319" s="4"/>
    </row>
    <row r="1320" ht="12">
      <c r="H1320" s="4"/>
    </row>
    <row r="1321" ht="12">
      <c r="H1321" s="4"/>
    </row>
    <row r="1322" ht="12">
      <c r="H1322" s="4"/>
    </row>
    <row r="1323" ht="12">
      <c r="H1323" s="4"/>
    </row>
    <row r="1324" ht="12">
      <c r="H1324" s="4"/>
    </row>
    <row r="1325" ht="12">
      <c r="H1325" s="4"/>
    </row>
    <row r="1326" ht="12">
      <c r="H1326" s="4"/>
    </row>
    <row r="1327" ht="12">
      <c r="H1327" s="4"/>
    </row>
    <row r="1328" ht="12">
      <c r="H1328" s="4"/>
    </row>
    <row r="1329" ht="12">
      <c r="H1329" s="4"/>
    </row>
    <row r="1330" ht="12">
      <c r="H1330" s="4"/>
    </row>
    <row r="1331" ht="12">
      <c r="H1331" s="4"/>
    </row>
    <row r="1332" ht="12">
      <c r="H1332" s="4"/>
    </row>
    <row r="1333" ht="12">
      <c r="H1333" s="4"/>
    </row>
    <row r="1334" ht="12">
      <c r="H1334" s="4"/>
    </row>
    <row r="1335" ht="12">
      <c r="H1335" s="4"/>
    </row>
    <row r="1336" ht="12">
      <c r="H1336" s="4"/>
    </row>
    <row r="1337" ht="12">
      <c r="H1337" s="4"/>
    </row>
    <row r="1338" ht="12">
      <c r="H1338" s="4"/>
    </row>
    <row r="1339" ht="12">
      <c r="H1339" s="4"/>
    </row>
    <row r="1340" ht="12">
      <c r="H1340" s="4"/>
    </row>
    <row r="1341" ht="12">
      <c r="H1341" s="4"/>
    </row>
    <row r="1342" ht="12">
      <c r="H1342" s="4"/>
    </row>
    <row r="1343" ht="12">
      <c r="H1343" s="4"/>
    </row>
    <row r="1344" ht="12">
      <c r="H1344" s="4"/>
    </row>
    <row r="1345" ht="12">
      <c r="H1345" s="4"/>
    </row>
    <row r="1346" ht="12">
      <c r="H1346" s="4"/>
    </row>
    <row r="1347" ht="12">
      <c r="H1347" s="4"/>
    </row>
    <row r="1348" ht="12">
      <c r="H1348" s="4"/>
    </row>
    <row r="1349" ht="12">
      <c r="H1349" s="4"/>
    </row>
    <row r="1350" ht="12">
      <c r="H1350" s="4"/>
    </row>
    <row r="1351" ht="12">
      <c r="H1351" s="4"/>
    </row>
    <row r="1352" ht="12">
      <c r="H1352" s="4"/>
    </row>
    <row r="1353" ht="12">
      <c r="H1353" s="4"/>
    </row>
    <row r="1354" ht="12">
      <c r="H1354" s="4"/>
    </row>
    <row r="1355" ht="12">
      <c r="H1355" s="4"/>
    </row>
    <row r="1356" ht="12">
      <c r="H1356" s="4"/>
    </row>
    <row r="1357" ht="12">
      <c r="H1357" s="4"/>
    </row>
    <row r="1358" ht="12">
      <c r="H1358" s="4"/>
    </row>
    <row r="1359" ht="12">
      <c r="H1359" s="4"/>
    </row>
    <row r="1360" ht="12">
      <c r="H1360" s="4"/>
    </row>
    <row r="1361" ht="12">
      <c r="H1361" s="4"/>
    </row>
    <row r="1362" ht="12">
      <c r="H1362" s="4"/>
    </row>
    <row r="1363" ht="12">
      <c r="H1363" s="4"/>
    </row>
    <row r="1364" ht="12">
      <c r="H1364" s="4"/>
    </row>
    <row r="1365" ht="12">
      <c r="H1365" s="4"/>
    </row>
    <row r="1366" ht="12">
      <c r="H1366" s="4"/>
    </row>
    <row r="1367" ht="12">
      <c r="H1367" s="4"/>
    </row>
    <row r="1368" ht="12">
      <c r="H1368" s="4"/>
    </row>
    <row r="1369" ht="12">
      <c r="H1369" s="4"/>
    </row>
    <row r="1370" ht="12">
      <c r="H1370" s="4"/>
    </row>
    <row r="1371" ht="12">
      <c r="H1371" s="4"/>
    </row>
    <row r="1372" ht="12">
      <c r="H1372" s="4"/>
    </row>
    <row r="1373" ht="12">
      <c r="H1373" s="4"/>
    </row>
    <row r="1374" ht="12">
      <c r="H1374" s="4"/>
    </row>
    <row r="1375" ht="12">
      <c r="H1375" s="4"/>
    </row>
    <row r="1376" ht="12">
      <c r="H1376" s="4"/>
    </row>
    <row r="1377" ht="12">
      <c r="H1377" s="4"/>
    </row>
    <row r="1378" ht="12">
      <c r="H1378" s="4"/>
    </row>
    <row r="1379" ht="12">
      <c r="H1379" s="4"/>
    </row>
    <row r="1380" ht="12">
      <c r="H1380" s="4"/>
    </row>
    <row r="1381" ht="12">
      <c r="H1381" s="4"/>
    </row>
    <row r="1382" ht="12">
      <c r="H1382" s="4"/>
    </row>
    <row r="1383" ht="12">
      <c r="H1383" s="4"/>
    </row>
    <row r="1384" ht="12">
      <c r="H1384" s="4"/>
    </row>
    <row r="1385" ht="12">
      <c r="H1385" s="4"/>
    </row>
    <row r="1386" ht="12">
      <c r="H1386" s="4"/>
    </row>
    <row r="1387" ht="12">
      <c r="H1387" s="4"/>
    </row>
    <row r="1388" ht="12">
      <c r="H1388" s="4"/>
    </row>
    <row r="1389" ht="12">
      <c r="H1389" s="4"/>
    </row>
    <row r="1390" ht="12">
      <c r="H1390" s="4"/>
    </row>
    <row r="1391" ht="12">
      <c r="H1391" s="4"/>
    </row>
    <row r="1392" ht="12">
      <c r="H1392" s="4"/>
    </row>
    <row r="1393" ht="12">
      <c r="H1393" s="4"/>
    </row>
    <row r="1394" ht="12">
      <c r="H1394" s="4"/>
    </row>
    <row r="1395" ht="12">
      <c r="H1395" s="4"/>
    </row>
    <row r="1396" ht="12">
      <c r="H1396" s="4"/>
    </row>
    <row r="1397" ht="12">
      <c r="H1397" s="4"/>
    </row>
    <row r="1398" ht="12">
      <c r="H1398" s="4"/>
    </row>
    <row r="1399" ht="12">
      <c r="H1399" s="4"/>
    </row>
    <row r="1400" ht="12">
      <c r="H1400" s="4"/>
    </row>
    <row r="1401" ht="12">
      <c r="H1401" s="4"/>
    </row>
    <row r="1402" ht="12">
      <c r="H1402" s="4"/>
    </row>
    <row r="1403" ht="12">
      <c r="H1403" s="4"/>
    </row>
    <row r="1404" ht="12">
      <c r="H1404" s="4"/>
    </row>
    <row r="1405" ht="12">
      <c r="H1405" s="4"/>
    </row>
    <row r="1406" ht="12">
      <c r="H1406" s="4"/>
    </row>
    <row r="1407" ht="12">
      <c r="H1407" s="4"/>
    </row>
    <row r="1408" ht="12">
      <c r="H1408" s="4"/>
    </row>
    <row r="1409" ht="12">
      <c r="H1409" s="4"/>
    </row>
    <row r="1410" ht="12">
      <c r="H1410" s="4"/>
    </row>
    <row r="1411" ht="12">
      <c r="H1411" s="4"/>
    </row>
    <row r="1412" ht="12">
      <c r="H1412" s="4"/>
    </row>
    <row r="1413" ht="12">
      <c r="H1413" s="4"/>
    </row>
    <row r="1414" ht="12">
      <c r="H1414" s="4"/>
    </row>
    <row r="1415" ht="12">
      <c r="H1415" s="4"/>
    </row>
    <row r="1416" ht="12">
      <c r="H1416" s="4"/>
    </row>
    <row r="1417" ht="12">
      <c r="H1417" s="4"/>
    </row>
    <row r="1418" ht="12">
      <c r="H1418" s="4"/>
    </row>
    <row r="1419" ht="12">
      <c r="H1419" s="4"/>
    </row>
    <row r="1420" ht="12">
      <c r="H1420" s="4"/>
    </row>
    <row r="1421" ht="12">
      <c r="H1421" s="4"/>
    </row>
    <row r="1422" ht="12">
      <c r="H1422" s="4"/>
    </row>
    <row r="1423" ht="12">
      <c r="H1423" s="4"/>
    </row>
    <row r="1424" ht="12">
      <c r="H1424" s="4"/>
    </row>
    <row r="1425" ht="12">
      <c r="H1425" s="4"/>
    </row>
    <row r="1426" ht="12">
      <c r="H1426" s="4"/>
    </row>
    <row r="1427" ht="12">
      <c r="H1427" s="4"/>
    </row>
    <row r="1428" ht="12">
      <c r="H1428" s="4"/>
    </row>
    <row r="1429" ht="12">
      <c r="H1429" s="4"/>
    </row>
    <row r="1430" ht="12">
      <c r="H1430" s="4"/>
    </row>
    <row r="1431" ht="12">
      <c r="H1431" s="4"/>
    </row>
    <row r="1432" ht="12">
      <c r="H1432" s="4"/>
    </row>
    <row r="1433" ht="12">
      <c r="H1433" s="4"/>
    </row>
    <row r="1434" ht="12">
      <c r="H1434" s="4"/>
    </row>
    <row r="1435" ht="12">
      <c r="H1435" s="4"/>
    </row>
    <row r="1436" ht="12">
      <c r="H1436" s="4"/>
    </row>
    <row r="1437" ht="12">
      <c r="H1437" s="4"/>
    </row>
    <row r="1438" ht="12">
      <c r="H1438" s="4"/>
    </row>
    <row r="1439" ht="12">
      <c r="H1439" s="4"/>
    </row>
    <row r="1440" ht="12">
      <c r="H1440" s="4"/>
    </row>
    <row r="1441" ht="12">
      <c r="H1441" s="4"/>
    </row>
    <row r="1442" ht="12">
      <c r="H1442" s="4"/>
    </row>
    <row r="1443" ht="12">
      <c r="H1443" s="4"/>
    </row>
    <row r="1444" ht="12">
      <c r="H1444" s="4"/>
    </row>
    <row r="1445" ht="12">
      <c r="H1445" s="4"/>
    </row>
    <row r="1446" ht="12">
      <c r="H1446" s="4"/>
    </row>
    <row r="1447" ht="12">
      <c r="H1447" s="4"/>
    </row>
    <row r="1448" ht="12">
      <c r="H1448" s="4"/>
    </row>
    <row r="1449" ht="12">
      <c r="H1449" s="4"/>
    </row>
    <row r="1450" ht="12">
      <c r="H1450" s="4"/>
    </row>
    <row r="1451" ht="12">
      <c r="H1451" s="4"/>
    </row>
    <row r="1452" ht="12">
      <c r="H1452" s="4"/>
    </row>
    <row r="1453" ht="12">
      <c r="H1453" s="4"/>
    </row>
    <row r="1454" ht="12">
      <c r="H1454" s="4"/>
    </row>
    <row r="1455" ht="12">
      <c r="H1455" s="4"/>
    </row>
    <row r="1456" ht="12">
      <c r="H1456" s="4"/>
    </row>
    <row r="1457" ht="12">
      <c r="H1457" s="4"/>
    </row>
    <row r="1458" ht="12">
      <c r="H1458" s="4"/>
    </row>
    <row r="1459" ht="12">
      <c r="H1459" s="4"/>
    </row>
    <row r="1460" ht="12">
      <c r="H1460" s="4"/>
    </row>
    <row r="1461" ht="12">
      <c r="H1461" s="4"/>
    </row>
    <row r="1462" ht="12">
      <c r="H1462" s="4"/>
    </row>
    <row r="1463" ht="12">
      <c r="H1463" s="4"/>
    </row>
    <row r="1464" ht="12">
      <c r="H1464" s="4"/>
    </row>
    <row r="1465" ht="12">
      <c r="H1465" s="4"/>
    </row>
    <row r="1466" ht="12">
      <c r="H1466" s="4"/>
    </row>
    <row r="1467" ht="12">
      <c r="H1467" s="4"/>
    </row>
    <row r="1468" ht="12">
      <c r="H1468" s="4"/>
    </row>
    <row r="1469" ht="12">
      <c r="H1469" s="4"/>
    </row>
    <row r="1470" ht="12">
      <c r="H1470" s="4"/>
    </row>
    <row r="1471" ht="12">
      <c r="H1471" s="4"/>
    </row>
    <row r="1472" ht="12">
      <c r="H1472" s="4"/>
    </row>
    <row r="1473" ht="12">
      <c r="H1473" s="4"/>
    </row>
    <row r="1474" ht="12">
      <c r="H1474" s="4"/>
    </row>
    <row r="1475" ht="12">
      <c r="H1475" s="4"/>
    </row>
    <row r="1476" ht="12">
      <c r="H1476" s="4"/>
    </row>
    <row r="1477" ht="12">
      <c r="H1477" s="4"/>
    </row>
    <row r="1478" ht="12">
      <c r="H1478" s="4"/>
    </row>
    <row r="1479" ht="12">
      <c r="H1479" s="4"/>
    </row>
    <row r="1480" ht="12">
      <c r="H1480" s="4"/>
    </row>
    <row r="1481" ht="12">
      <c r="H1481" s="4"/>
    </row>
    <row r="1482" ht="12">
      <c r="H1482" s="4"/>
    </row>
    <row r="1483" ht="12">
      <c r="H1483" s="4"/>
    </row>
    <row r="1484" ht="12">
      <c r="H1484" s="4"/>
    </row>
    <row r="1485" ht="12">
      <c r="H1485" s="4"/>
    </row>
    <row r="1486" ht="12">
      <c r="H1486" s="4"/>
    </row>
    <row r="1487" ht="12">
      <c r="H1487" s="4"/>
    </row>
    <row r="1488" ht="12">
      <c r="H1488" s="4"/>
    </row>
    <row r="1489" ht="12">
      <c r="H1489" s="4"/>
    </row>
    <row r="1490" ht="12">
      <c r="H1490" s="4"/>
    </row>
    <row r="1491" ht="12">
      <c r="H1491" s="4"/>
    </row>
    <row r="1492" ht="12">
      <c r="H1492" s="4"/>
    </row>
    <row r="1493" ht="12">
      <c r="H1493" s="4"/>
    </row>
    <row r="1494" ht="12">
      <c r="H1494" s="4"/>
    </row>
    <row r="1495" ht="12">
      <c r="H1495" s="4"/>
    </row>
    <row r="1496" ht="12">
      <c r="H1496" s="4"/>
    </row>
    <row r="1497" ht="12">
      <c r="H1497" s="4"/>
    </row>
    <row r="1498" ht="12">
      <c r="H1498" s="4"/>
    </row>
    <row r="1499" ht="12">
      <c r="H1499" s="4"/>
    </row>
    <row r="1500" ht="12">
      <c r="H1500" s="4"/>
    </row>
    <row r="1501" ht="12">
      <c r="H1501" s="4"/>
    </row>
    <row r="1502" ht="12">
      <c r="H1502" s="4"/>
    </row>
    <row r="1503" ht="12">
      <c r="H1503" s="4"/>
    </row>
    <row r="1504" ht="12">
      <c r="H1504" s="4"/>
    </row>
    <row r="1505" ht="12">
      <c r="H1505" s="4"/>
    </row>
    <row r="1506" ht="12">
      <c r="H1506" s="4"/>
    </row>
    <row r="1507" ht="12">
      <c r="H1507" s="4"/>
    </row>
    <row r="1508" ht="12">
      <c r="H1508" s="4"/>
    </row>
    <row r="1509" ht="12">
      <c r="H1509" s="4"/>
    </row>
    <row r="1510" ht="12">
      <c r="H1510" s="4"/>
    </row>
    <row r="1511" ht="12">
      <c r="H1511" s="4"/>
    </row>
    <row r="1512" ht="12">
      <c r="H1512" s="4"/>
    </row>
    <row r="1513" ht="12">
      <c r="H1513" s="4"/>
    </row>
    <row r="1514" ht="12">
      <c r="H1514" s="4"/>
    </row>
    <row r="1515" ht="12">
      <c r="H1515" s="4"/>
    </row>
    <row r="1516" ht="12">
      <c r="H1516" s="4"/>
    </row>
    <row r="1517" ht="12">
      <c r="H1517" s="4"/>
    </row>
    <row r="1518" ht="12">
      <c r="H1518" s="4"/>
    </row>
    <row r="1519" ht="12">
      <c r="H1519" s="4"/>
    </row>
    <row r="1520" ht="12">
      <c r="H1520" s="4"/>
    </row>
    <row r="1521" ht="12">
      <c r="H1521" s="4"/>
    </row>
    <row r="1522" ht="12">
      <c r="H1522" s="4"/>
    </row>
    <row r="1523" ht="12">
      <c r="H1523" s="4"/>
    </row>
    <row r="1524" ht="12">
      <c r="H1524" s="4"/>
    </row>
    <row r="1525" ht="12">
      <c r="H1525" s="4"/>
    </row>
    <row r="1526" ht="12">
      <c r="H1526" s="4"/>
    </row>
    <row r="1527" ht="12">
      <c r="H1527" s="4"/>
    </row>
    <row r="1528" ht="12">
      <c r="H1528" s="4"/>
    </row>
    <row r="1529" ht="12">
      <c r="H1529" s="4"/>
    </row>
    <row r="1530" ht="12">
      <c r="H1530" s="4"/>
    </row>
    <row r="1531" ht="12">
      <c r="H1531" s="4"/>
    </row>
    <row r="1532" ht="12">
      <c r="H1532" s="4"/>
    </row>
    <row r="1533" ht="12">
      <c r="H1533" s="4"/>
    </row>
    <row r="1534" ht="12">
      <c r="H1534" s="4"/>
    </row>
    <row r="1535" ht="12">
      <c r="H1535" s="4"/>
    </row>
    <row r="1536" ht="12">
      <c r="H1536" s="4"/>
    </row>
    <row r="1537" ht="12">
      <c r="H1537" s="4"/>
    </row>
    <row r="1538" ht="12">
      <c r="H1538" s="4"/>
    </row>
    <row r="1539" ht="12">
      <c r="H1539" s="4"/>
    </row>
    <row r="1540" ht="12">
      <c r="H1540" s="4"/>
    </row>
    <row r="1541" ht="12">
      <c r="H1541" s="4"/>
    </row>
    <row r="1542" ht="12">
      <c r="H1542" s="4"/>
    </row>
    <row r="1543" ht="12">
      <c r="H1543" s="4"/>
    </row>
    <row r="1544" ht="12">
      <c r="H1544" s="4"/>
    </row>
    <row r="1545" ht="12">
      <c r="H1545" s="4"/>
    </row>
    <row r="1546" ht="12">
      <c r="H1546" s="4"/>
    </row>
    <row r="1547" ht="12">
      <c r="H1547" s="4"/>
    </row>
    <row r="1548" ht="12">
      <c r="H1548" s="4"/>
    </row>
    <row r="1549" ht="12">
      <c r="H1549" s="4"/>
    </row>
    <row r="1550" ht="12">
      <c r="H1550" s="4"/>
    </row>
    <row r="1551" ht="12">
      <c r="H1551" s="4"/>
    </row>
    <row r="1552" ht="12">
      <c r="H1552" s="4"/>
    </row>
    <row r="1553" ht="12">
      <c r="H1553" s="4"/>
    </row>
    <row r="1554" ht="12">
      <c r="H1554" s="4"/>
    </row>
    <row r="1555" ht="12">
      <c r="H1555" s="4"/>
    </row>
    <row r="1556" ht="12">
      <c r="H1556" s="4"/>
    </row>
    <row r="1557" ht="12">
      <c r="H1557" s="4"/>
    </row>
    <row r="1558" ht="12">
      <c r="H1558" s="4"/>
    </row>
    <row r="1559" ht="12">
      <c r="H1559" s="4"/>
    </row>
    <row r="1560" ht="12">
      <c r="H1560" s="4"/>
    </row>
    <row r="1561" ht="12">
      <c r="H1561" s="4"/>
    </row>
    <row r="1562" ht="12">
      <c r="H1562" s="4"/>
    </row>
    <row r="1563" ht="12">
      <c r="H1563" s="4"/>
    </row>
    <row r="1564" ht="12">
      <c r="H1564" s="4"/>
    </row>
    <row r="1565" ht="12">
      <c r="H1565" s="4"/>
    </row>
    <row r="1566" ht="12">
      <c r="H1566" s="4"/>
    </row>
    <row r="1567" ht="12">
      <c r="H1567" s="4"/>
    </row>
    <row r="1568" ht="12">
      <c r="H1568" s="4"/>
    </row>
    <row r="1569" ht="12">
      <c r="H1569" s="4"/>
    </row>
    <row r="1570" ht="12">
      <c r="H1570" s="4"/>
    </row>
    <row r="1571" ht="12">
      <c r="H1571" s="4"/>
    </row>
    <row r="1572" ht="12">
      <c r="H1572" s="4"/>
    </row>
    <row r="1573" ht="12">
      <c r="H1573" s="4"/>
    </row>
    <row r="1574" ht="12">
      <c r="H1574" s="4"/>
    </row>
    <row r="1575" ht="12">
      <c r="H1575" s="4"/>
    </row>
    <row r="1576" ht="12">
      <c r="H1576" s="4"/>
    </row>
    <row r="1577" ht="12">
      <c r="H1577" s="4"/>
    </row>
    <row r="1578" ht="12">
      <c r="H1578" s="4"/>
    </row>
    <row r="1579" ht="12">
      <c r="H1579" s="4"/>
    </row>
    <row r="1580" ht="12">
      <c r="H1580" s="4"/>
    </row>
    <row r="1581" ht="12">
      <c r="H1581" s="4"/>
    </row>
    <row r="1582" ht="12">
      <c r="H1582" s="4"/>
    </row>
    <row r="1583" ht="12">
      <c r="H1583" s="4"/>
    </row>
    <row r="1584" ht="12">
      <c r="H1584" s="4"/>
    </row>
    <row r="1585" ht="12">
      <c r="H1585" s="4"/>
    </row>
    <row r="1586" ht="12">
      <c r="H1586" s="4"/>
    </row>
    <row r="1587" ht="12">
      <c r="H1587" s="4"/>
    </row>
    <row r="1588" ht="12">
      <c r="H1588" s="4"/>
    </row>
    <row r="1589" ht="12">
      <c r="H1589" s="4"/>
    </row>
    <row r="1590" ht="12">
      <c r="H1590" s="4"/>
    </row>
    <row r="1591" ht="12">
      <c r="H1591" s="4"/>
    </row>
    <row r="1592" ht="12">
      <c r="H1592" s="4"/>
    </row>
    <row r="1593" ht="12">
      <c r="H1593" s="4"/>
    </row>
    <row r="1594" ht="12">
      <c r="H1594" s="4"/>
    </row>
    <row r="1595" ht="12">
      <c r="H1595" s="4"/>
    </row>
    <row r="1596" ht="12">
      <c r="H1596" s="4"/>
    </row>
    <row r="1597" ht="12">
      <c r="H1597" s="4"/>
    </row>
    <row r="1598" ht="12">
      <c r="H1598" s="4"/>
    </row>
    <row r="1599" ht="12">
      <c r="H1599" s="4"/>
    </row>
    <row r="1600" ht="12">
      <c r="H1600" s="4"/>
    </row>
    <row r="1601" ht="12">
      <c r="H1601" s="4"/>
    </row>
    <row r="1602" ht="12">
      <c r="H1602" s="4"/>
    </row>
    <row r="1603" ht="12">
      <c r="H1603" s="4"/>
    </row>
    <row r="1604" ht="12">
      <c r="H1604" s="4"/>
    </row>
    <row r="1605" ht="12">
      <c r="H1605" s="4"/>
    </row>
    <row r="1606" ht="12">
      <c r="H1606" s="4"/>
    </row>
    <row r="1607" ht="12">
      <c r="H1607" s="4"/>
    </row>
    <row r="1608" ht="12">
      <c r="H1608" s="4"/>
    </row>
    <row r="1609" ht="12">
      <c r="H1609" s="4"/>
    </row>
    <row r="1610" ht="12">
      <c r="H1610" s="4"/>
    </row>
    <row r="1611" ht="12">
      <c r="H1611" s="4"/>
    </row>
    <row r="1612" ht="12">
      <c r="H1612" s="4"/>
    </row>
    <row r="1613" ht="12">
      <c r="H1613" s="4"/>
    </row>
    <row r="1614" ht="12">
      <c r="H1614" s="4"/>
    </row>
    <row r="1615" ht="12">
      <c r="H1615" s="4"/>
    </row>
    <row r="1616" ht="12">
      <c r="H1616" s="4"/>
    </row>
    <row r="1617" ht="12">
      <c r="H1617" s="4"/>
    </row>
    <row r="1618" ht="12">
      <c r="H1618" s="4"/>
    </row>
    <row r="1619" ht="12">
      <c r="H1619" s="4"/>
    </row>
    <row r="1620" ht="12">
      <c r="H1620" s="4"/>
    </row>
    <row r="1621" ht="12">
      <c r="H1621" s="4"/>
    </row>
    <row r="1622" ht="12">
      <c r="H1622" s="4"/>
    </row>
    <row r="1623" ht="12">
      <c r="H1623" s="4"/>
    </row>
    <row r="1624" ht="12">
      <c r="H1624" s="4"/>
    </row>
    <row r="1625" ht="12">
      <c r="H1625" s="4"/>
    </row>
    <row r="1626" ht="12">
      <c r="H1626" s="4"/>
    </row>
    <row r="1627" ht="12">
      <c r="H1627" s="4"/>
    </row>
    <row r="1628" ht="12">
      <c r="H1628" s="4"/>
    </row>
    <row r="1629" ht="12">
      <c r="H1629" s="4"/>
    </row>
    <row r="1630" ht="12">
      <c r="H1630" s="4"/>
    </row>
    <row r="1631" ht="12">
      <c r="H1631" s="4"/>
    </row>
    <row r="1632" ht="12">
      <c r="H1632" s="4"/>
    </row>
    <row r="1633" ht="12">
      <c r="H1633" s="4"/>
    </row>
    <row r="1634" ht="12">
      <c r="H1634" s="4"/>
    </row>
    <row r="1635" ht="12">
      <c r="H1635" s="4"/>
    </row>
    <row r="1636" ht="12">
      <c r="H1636" s="4"/>
    </row>
    <row r="1637" ht="12">
      <c r="H1637" s="4"/>
    </row>
    <row r="1638" ht="12">
      <c r="H1638" s="4"/>
    </row>
  </sheetData>
  <sheetProtection/>
  <mergeCells count="1">
    <mergeCell ref="E6:F6"/>
  </mergeCells>
  <conditionalFormatting sqref="H2:J16">
    <cfRule type="expression" priority="148" dxfId="82" stopIfTrue="1">
      <formula>$H2=$H$27</formula>
    </cfRule>
    <cfRule type="expression" priority="149" dxfId="82" stopIfTrue="1">
      <formula>$H2=$H$28</formula>
    </cfRule>
  </conditionalFormatting>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7"/>
  <dimension ref="A2:M321"/>
  <sheetViews>
    <sheetView zoomScalePageLayoutView="0" workbookViewId="0" topLeftCell="A1">
      <selection activeCell="M15" sqref="M15"/>
    </sheetView>
  </sheetViews>
  <sheetFormatPr defaultColWidth="9.140625" defaultRowHeight="12.75"/>
  <cols>
    <col min="1" max="1" width="27.140625" style="0" bestFit="1" customWidth="1"/>
    <col min="2" max="2" width="17.8515625" style="13" customWidth="1"/>
    <col min="3" max="3" width="8.28125" style="13" customWidth="1"/>
    <col min="4" max="4" width="9.28125" style="14" customWidth="1"/>
    <col min="5" max="7" width="9.00390625" style="14" customWidth="1"/>
    <col min="8" max="8" width="17.421875" style="0" bestFit="1" customWidth="1"/>
    <col min="9" max="9" width="1.421875" style="0" customWidth="1"/>
    <col min="10" max="12" width="17.421875" style="0" bestFit="1" customWidth="1"/>
    <col min="13" max="13" width="13.421875" style="0" bestFit="1" customWidth="1"/>
  </cols>
  <sheetData>
    <row r="2" spans="4:7" ht="15">
      <c r="D2" s="147" t="s">
        <v>95</v>
      </c>
      <c r="E2" s="15"/>
      <c r="F2" s="33"/>
      <c r="G2" s="33"/>
    </row>
    <row r="3" spans="2:10" ht="12">
      <c r="B3" s="16" t="s">
        <v>11</v>
      </c>
      <c r="C3" s="16" t="s">
        <v>6</v>
      </c>
      <c r="D3" s="17" t="s">
        <v>5</v>
      </c>
      <c r="E3" s="17" t="s">
        <v>6</v>
      </c>
      <c r="F3" s="17" t="s">
        <v>6</v>
      </c>
      <c r="G3" s="17" t="s">
        <v>122</v>
      </c>
      <c r="J3" s="18"/>
    </row>
    <row r="4" spans="2:8" ht="12">
      <c r="B4" s="16">
        <f>IF('Contributions calculator'!$D$4&lt;H5,'Contributions calculator'!$D$4,"")</f>
        <v>0</v>
      </c>
      <c r="C4" s="16"/>
      <c r="D4" s="19">
        <v>65</v>
      </c>
      <c r="E4" s="6"/>
      <c r="F4" s="6"/>
      <c r="G4" s="6"/>
      <c r="H4" s="20"/>
    </row>
    <row r="5" spans="1:13" ht="12.75">
      <c r="A5" t="s">
        <v>12</v>
      </c>
      <c r="B5" s="16">
        <f>IF(AND('Contributions calculator'!$D$4&gt;=H5,'Contributions calculator'!$D$4&lt;=J5),'Contributions calculator'!$D$4,"")</f>
      </c>
      <c r="C5" s="21">
        <f aca="true" t="shared" si="0" ref="C5:C14">IF(B5="","",IF(DAY(K5)&gt;=DAY(B5),0,-1)+(YEAR(K5)-YEAR(B5))*12+MONTH(K5)-MONTH(B5))</f>
      </c>
      <c r="D5" s="17">
        <f>IF(B5="","",ROUNDDOWN(C5/12,0))</f>
      </c>
      <c r="E5" s="17">
        <f>IF(OR(G5="",G5=0),F5,F5+1)</f>
      </c>
      <c r="F5" s="17">
        <f>IF(B5="","",C5-(65*12))</f>
      </c>
      <c r="G5" s="17">
        <f>IF(B5="","",K5-M5)</f>
      </c>
      <c r="H5" s="20">
        <v>19699</v>
      </c>
      <c r="J5" s="22">
        <v>19729</v>
      </c>
      <c r="K5" s="22">
        <v>43530</v>
      </c>
      <c r="L5" s="20"/>
      <c r="M5" s="18">
        <f aca="true" t="shared" si="1" ref="M5:M13">IF(B5="","",DATE(YEAR(B5)+65,MONTH(B5)+F5,DAY(B5)))</f>
      </c>
    </row>
    <row r="6" spans="2:13" ht="12.75">
      <c r="B6" s="16">
        <f>IF(AND('Contributions calculator'!$D$4&gt;=H6,'Contributions calculator'!$D$4&lt;=J6),'Contributions calculator'!$D$4,"")</f>
      </c>
      <c r="C6" s="21">
        <f t="shared" si="0"/>
      </c>
      <c r="D6" s="17">
        <f aca="true" t="shared" si="2" ref="D6:D13">IF(B6="","",ROUNDDOWN(C6/12,0))</f>
      </c>
      <c r="E6" s="17">
        <f aca="true" t="shared" si="3" ref="E6:E40">IF(OR(G6="",G6=0),F6,F6+1)</f>
      </c>
      <c r="F6" s="17">
        <f aca="true" t="shared" si="4" ref="F6:F15">IF(B6="","",C6-(65*12))</f>
      </c>
      <c r="G6" s="17">
        <f aca="true" t="shared" si="5" ref="G6:G42">IF(B6="","",K6-M6)</f>
      </c>
      <c r="H6" s="20">
        <v>19730</v>
      </c>
      <c r="J6" s="22">
        <v>19760</v>
      </c>
      <c r="K6" s="22">
        <v>43591</v>
      </c>
      <c r="L6" s="20"/>
      <c r="M6" s="18">
        <f t="shared" si="1"/>
      </c>
    </row>
    <row r="7" spans="2:13" ht="12.75">
      <c r="B7" s="16">
        <f>IF(AND('Contributions calculator'!$D$4&gt;=H7,'Contributions calculator'!$D$4&lt;=J7),'Contributions calculator'!$D$4,"")</f>
      </c>
      <c r="C7" s="21">
        <f t="shared" si="0"/>
      </c>
      <c r="D7" s="17">
        <f t="shared" si="2"/>
      </c>
      <c r="E7" s="17">
        <f t="shared" si="3"/>
      </c>
      <c r="F7" s="17">
        <f t="shared" si="4"/>
      </c>
      <c r="G7" s="17">
        <f t="shared" si="5"/>
      </c>
      <c r="H7" s="20">
        <v>19761</v>
      </c>
      <c r="J7" s="22">
        <v>19788</v>
      </c>
      <c r="K7" s="22">
        <v>43652</v>
      </c>
      <c r="L7" s="20"/>
      <c r="M7" s="18">
        <f t="shared" si="1"/>
      </c>
    </row>
    <row r="8" spans="2:13" ht="12.75">
      <c r="B8" s="16">
        <f>IF(AND('Contributions calculator'!$D$4&gt;=H8,'Contributions calculator'!$D$4&lt;=J8),'Contributions calculator'!$D$4,"")</f>
      </c>
      <c r="C8" s="21">
        <f t="shared" si="0"/>
      </c>
      <c r="D8" s="17">
        <f t="shared" si="2"/>
      </c>
      <c r="E8" s="17">
        <f t="shared" si="3"/>
      </c>
      <c r="F8" s="17">
        <f t="shared" si="4"/>
      </c>
      <c r="G8" s="17">
        <f t="shared" si="5"/>
      </c>
      <c r="H8" s="20">
        <v>19789</v>
      </c>
      <c r="J8" s="22">
        <v>19819</v>
      </c>
      <c r="K8" s="22">
        <v>43714</v>
      </c>
      <c r="L8" s="20"/>
      <c r="M8" s="18">
        <f t="shared" si="1"/>
      </c>
    </row>
    <row r="9" spans="2:13" ht="12.75">
      <c r="B9" s="16">
        <f>IF(AND('Contributions calculator'!$D$4&gt;=H9,'Contributions calculator'!$D$4&lt;=J9),'Contributions calculator'!$D$4,"")</f>
      </c>
      <c r="C9" s="21">
        <f t="shared" si="0"/>
      </c>
      <c r="D9" s="17">
        <f t="shared" si="2"/>
      </c>
      <c r="E9" s="17">
        <f t="shared" si="3"/>
      </c>
      <c r="F9" s="17">
        <f t="shared" si="4"/>
      </c>
      <c r="G9" s="17">
        <f t="shared" si="5"/>
      </c>
      <c r="H9" s="20">
        <v>19820</v>
      </c>
      <c r="J9" s="22">
        <v>19849</v>
      </c>
      <c r="K9" s="22">
        <v>43775</v>
      </c>
      <c r="L9" s="20"/>
      <c r="M9" s="18">
        <f t="shared" si="1"/>
      </c>
    </row>
    <row r="10" spans="2:13" ht="12.75">
      <c r="B10" s="16">
        <f>IF(AND('Contributions calculator'!$D$4&gt;=H10,'Contributions calculator'!$D$4&lt;=J10),'Contributions calculator'!$D$4,"")</f>
      </c>
      <c r="C10" s="21">
        <f t="shared" si="0"/>
      </c>
      <c r="D10" s="17">
        <f t="shared" si="2"/>
      </c>
      <c r="E10" s="17">
        <f t="shared" si="3"/>
      </c>
      <c r="F10" s="17">
        <f t="shared" si="4"/>
      </c>
      <c r="G10" s="17">
        <f t="shared" si="5"/>
      </c>
      <c r="H10" s="20">
        <v>19850</v>
      </c>
      <c r="J10" s="22">
        <v>19880</v>
      </c>
      <c r="K10" s="22">
        <v>43836</v>
      </c>
      <c r="L10" s="20"/>
      <c r="M10" s="18">
        <f t="shared" si="1"/>
      </c>
    </row>
    <row r="11" spans="2:13" ht="12.75">
      <c r="B11" s="16">
        <f>IF(AND('Contributions calculator'!$D$4&gt;=H11,'Contributions calculator'!$D$4&lt;=J11),'Contributions calculator'!$D$4,"")</f>
      </c>
      <c r="C11" s="21">
        <f t="shared" si="0"/>
      </c>
      <c r="D11" s="17">
        <f t="shared" si="2"/>
      </c>
      <c r="E11" s="17">
        <f t="shared" si="3"/>
      </c>
      <c r="F11" s="17">
        <f t="shared" si="4"/>
      </c>
      <c r="G11" s="17">
        <f t="shared" si="5"/>
      </c>
      <c r="H11" s="20">
        <v>19881</v>
      </c>
      <c r="J11" s="22">
        <v>19910</v>
      </c>
      <c r="K11" s="22">
        <v>43896</v>
      </c>
      <c r="L11" s="20"/>
      <c r="M11" s="18">
        <f t="shared" si="1"/>
      </c>
    </row>
    <row r="12" spans="2:13" ht="12.75">
      <c r="B12" s="16">
        <f>IF(AND('Contributions calculator'!$D$4&gt;=H12,'Contributions calculator'!$D$4&lt;=J12),'Contributions calculator'!$D$4,"")</f>
      </c>
      <c r="C12" s="21">
        <f t="shared" si="0"/>
      </c>
      <c r="D12" s="17">
        <f t="shared" si="2"/>
      </c>
      <c r="E12" s="17">
        <f t="shared" si="3"/>
      </c>
      <c r="F12" s="17">
        <f t="shared" si="4"/>
      </c>
      <c r="G12" s="17">
        <f t="shared" si="5"/>
      </c>
      <c r="H12" s="20">
        <v>19911</v>
      </c>
      <c r="J12" s="22">
        <v>19941</v>
      </c>
      <c r="K12" s="22">
        <v>43957</v>
      </c>
      <c r="L12" s="20"/>
      <c r="M12" s="18">
        <f t="shared" si="1"/>
      </c>
    </row>
    <row r="13" spans="2:13" ht="12.75">
      <c r="B13" s="16">
        <f>IF(AND('Contributions calculator'!$D$4&gt;=H13,'Contributions calculator'!$D$4&lt;=J13),'Contributions calculator'!$D$4,"")</f>
      </c>
      <c r="C13" s="21">
        <f t="shared" si="0"/>
      </c>
      <c r="D13" s="17">
        <f t="shared" si="2"/>
      </c>
      <c r="E13" s="17">
        <f t="shared" si="3"/>
      </c>
      <c r="F13" s="17">
        <f t="shared" si="4"/>
      </c>
      <c r="G13" s="17">
        <f t="shared" si="5"/>
      </c>
      <c r="H13" s="20">
        <v>19942</v>
      </c>
      <c r="J13" s="22">
        <v>19972</v>
      </c>
      <c r="K13" s="22">
        <v>44018</v>
      </c>
      <c r="L13" s="20"/>
      <c r="M13" s="18">
        <f t="shared" si="1"/>
      </c>
    </row>
    <row r="14" spans="2:13" ht="12.75">
      <c r="B14" s="16">
        <f>IF(AND('Contributions calculator'!$D$4&gt;=H14,'Contributions calculator'!$D$4&lt;=J14),'Contributions calculator'!$D$4,"")</f>
      </c>
      <c r="C14" s="21">
        <f t="shared" si="0"/>
      </c>
      <c r="D14" s="17">
        <f>IF(B14="","",66)</f>
      </c>
      <c r="E14" s="17"/>
      <c r="F14" s="17">
        <f t="shared" si="4"/>
      </c>
      <c r="G14" s="17">
        <f>IF(B14="","",K14-M14)</f>
      </c>
      <c r="H14" s="20">
        <v>19973</v>
      </c>
      <c r="J14" s="22">
        <v>20002</v>
      </c>
      <c r="K14" s="22">
        <v>44080</v>
      </c>
      <c r="L14" s="20"/>
      <c r="M14" s="18">
        <f>IF(B14="","",DATE(YEAR(B14)+65,MONTH(B14)+F14,DAY(B14)))</f>
      </c>
    </row>
    <row r="15" spans="2:13" ht="12.75">
      <c r="B15" s="16">
        <f>IF(AND('Contributions calculator'!$D$4&gt;=H15,'Contributions calculator'!$D$4&lt;=J15),'Contributions calculator'!$D$4,"")</f>
      </c>
      <c r="C15" s="21">
        <f>IF(B15="","",IF(DAY(K15)&gt;=DAY(B15),0,-1)+(YEAR(K15)-YEAR(B15))*12+MONTH(K15)-MONTH(B15))</f>
      </c>
      <c r="D15" s="17">
        <f>IF(B15="","",66)</f>
      </c>
      <c r="E15" s="17"/>
      <c r="F15" s="17">
        <f t="shared" si="4"/>
      </c>
      <c r="G15" s="17">
        <f t="shared" si="5"/>
      </c>
      <c r="H15" s="20">
        <v>20003</v>
      </c>
      <c r="J15" s="22">
        <v>22011</v>
      </c>
      <c r="K15" s="22">
        <f>IF(AND('Contributions calculator'!D4&gt;=H15,'Contributions calculator'!D4&lt;=J15),('Contributions calculator'!D4+66*365.25),"")</f>
      </c>
      <c r="M15" s="212"/>
    </row>
    <row r="16" spans="2:13" ht="12">
      <c r="B16" s="16"/>
      <c r="C16" s="20"/>
      <c r="D16" s="20"/>
      <c r="E16" s="17"/>
      <c r="F16" s="20"/>
      <c r="G16" s="17"/>
      <c r="H16" s="20"/>
      <c r="M16" s="18">
        <f>IF(B16="","",DATE(YEAR(B16)+D16,MONTH(B16)+F16,DAY(B16)))</f>
      </c>
    </row>
    <row r="17" spans="1:13" ht="12">
      <c r="A17" t="s">
        <v>13</v>
      </c>
      <c r="B17" s="16">
        <f>IF(AND('Contributions calculator'!$D$4&gt;=H17,'Contributions calculator'!$D$4&lt;=J17),'Contributions calculator'!$D$4,"")</f>
      </c>
      <c r="C17" s="16"/>
      <c r="D17" s="17">
        <f aca="true" t="shared" si="6" ref="D17:D27">IF(B17="","",66)</f>
      </c>
      <c r="E17" s="17">
        <f t="shared" si="3"/>
      </c>
      <c r="F17" s="17">
        <f>IF(B17="","",1)</f>
      </c>
      <c r="G17" s="17"/>
      <c r="H17" s="20">
        <v>22012</v>
      </c>
      <c r="J17" s="22">
        <v>22041</v>
      </c>
      <c r="K17" s="22"/>
      <c r="L17" s="23"/>
      <c r="M17" s="18"/>
    </row>
    <row r="18" spans="2:13" ht="12">
      <c r="B18" s="16">
        <f>IF(AND('Contributions calculator'!$D$4&gt;=H18,'Contributions calculator'!$D$4&lt;=J18),'Contributions calculator'!$D$4,"")</f>
      </c>
      <c r="C18" s="16"/>
      <c r="D18" s="17">
        <f t="shared" si="6"/>
      </c>
      <c r="E18" s="17">
        <f t="shared" si="3"/>
      </c>
      <c r="F18" s="17">
        <f>IF(B18="","",2)</f>
      </c>
      <c r="G18" s="17"/>
      <c r="H18" s="20">
        <v>22042</v>
      </c>
      <c r="J18" s="22">
        <v>22072</v>
      </c>
      <c r="K18" s="22"/>
      <c r="M18" s="18"/>
    </row>
    <row r="19" spans="2:13" ht="12">
      <c r="B19" s="16">
        <f>IF(AND('Contributions calculator'!$D$4&gt;=H19,'Contributions calculator'!$D$4&lt;=J19),'Contributions calculator'!$D$4,"")</f>
      </c>
      <c r="C19" s="16"/>
      <c r="D19" s="17">
        <f t="shared" si="6"/>
      </c>
      <c r="E19" s="17">
        <f t="shared" si="3"/>
      </c>
      <c r="F19" s="17">
        <f>IF(B19="","",3)</f>
      </c>
      <c r="G19" s="17"/>
      <c r="H19" s="20">
        <v>22073</v>
      </c>
      <c r="J19" s="22">
        <v>22102</v>
      </c>
      <c r="K19" s="22"/>
      <c r="M19" s="18"/>
    </row>
    <row r="20" spans="2:13" ht="12">
      <c r="B20" s="16">
        <f>IF(AND('Contributions calculator'!$D$4&gt;=H20,'Contributions calculator'!$D$4&lt;=J20),'Contributions calculator'!$D$4,"")</f>
      </c>
      <c r="C20" s="16"/>
      <c r="D20" s="17">
        <f t="shared" si="6"/>
      </c>
      <c r="E20" s="17">
        <f t="shared" si="3"/>
      </c>
      <c r="F20" s="17">
        <f>IF(B20="","",4)</f>
      </c>
      <c r="G20" s="17"/>
      <c r="H20" s="20">
        <v>22103</v>
      </c>
      <c r="J20" s="22">
        <v>22133</v>
      </c>
      <c r="K20" s="22"/>
      <c r="M20" s="18"/>
    </row>
    <row r="21" spans="2:13" ht="12">
      <c r="B21" s="16">
        <f>IF(AND('Contributions calculator'!$D$4&gt;=H21,'Contributions calculator'!$D$4&lt;=J21),'Contributions calculator'!$D$4,"")</f>
      </c>
      <c r="C21" s="16"/>
      <c r="D21" s="17">
        <f t="shared" si="6"/>
      </c>
      <c r="E21" s="17">
        <f t="shared" si="3"/>
      </c>
      <c r="F21" s="17">
        <f>IF(B21="","",5)</f>
      </c>
      <c r="G21" s="17"/>
      <c r="H21" s="20">
        <v>22134</v>
      </c>
      <c r="J21" s="22">
        <v>22164</v>
      </c>
      <c r="K21" s="22"/>
      <c r="M21" s="18"/>
    </row>
    <row r="22" spans="2:13" ht="12">
      <c r="B22" s="16">
        <f>IF(AND('Contributions calculator'!$D$4&gt;=H22,'Contributions calculator'!$D$4&lt;=J22),'Contributions calculator'!$D$4,"")</f>
      </c>
      <c r="C22" s="16"/>
      <c r="D22" s="17">
        <f t="shared" si="6"/>
      </c>
      <c r="E22" s="17">
        <f t="shared" si="3"/>
      </c>
      <c r="F22" s="17">
        <f>IF(B22="","",6)</f>
      </c>
      <c r="G22" s="17"/>
      <c r="H22" s="20">
        <v>22165</v>
      </c>
      <c r="J22" s="22">
        <v>22194</v>
      </c>
      <c r="K22" s="22"/>
      <c r="M22" s="18"/>
    </row>
    <row r="23" spans="2:13" ht="12">
      <c r="B23" s="16">
        <f>IF(AND('Contributions calculator'!$D$4&gt;=H23,'Contributions calculator'!$D$4&lt;=J23),'Contributions calculator'!$D$4,"")</f>
      </c>
      <c r="C23" s="16"/>
      <c r="D23" s="17">
        <f t="shared" si="6"/>
      </c>
      <c r="E23" s="17">
        <f t="shared" si="3"/>
      </c>
      <c r="F23" s="17">
        <f>IF(B23="","",7)</f>
      </c>
      <c r="G23" s="17"/>
      <c r="H23" s="20">
        <v>22195</v>
      </c>
      <c r="J23" s="22">
        <v>22225</v>
      </c>
      <c r="K23" s="22"/>
      <c r="M23" s="18"/>
    </row>
    <row r="24" spans="2:13" ht="12">
      <c r="B24" s="16">
        <f>IF(AND('Contributions calculator'!$D$4&gt;=H24,'Contributions calculator'!$D$4&lt;=J24),'Contributions calculator'!$D$4,"")</f>
      </c>
      <c r="C24" s="16"/>
      <c r="D24" s="17">
        <f t="shared" si="6"/>
      </c>
      <c r="E24" s="17">
        <f>IF(OR(G24="",G24=0),F24,F24+1)</f>
      </c>
      <c r="F24" s="17">
        <f>IF(B24="","",8)</f>
      </c>
      <c r="G24" s="17"/>
      <c r="H24" s="20">
        <v>22226</v>
      </c>
      <c r="J24" s="22">
        <v>22255</v>
      </c>
      <c r="K24" s="22"/>
      <c r="M24" s="18"/>
    </row>
    <row r="25" spans="2:13" ht="12">
      <c r="B25" s="16">
        <f>IF(AND('Contributions calculator'!$D$4&gt;=H25,'Contributions calculator'!$D$4&lt;=J25),'Contributions calculator'!$D$4,"")</f>
      </c>
      <c r="C25" s="16"/>
      <c r="D25" s="17">
        <f t="shared" si="6"/>
      </c>
      <c r="E25" s="17">
        <f t="shared" si="3"/>
      </c>
      <c r="F25" s="17">
        <f>IF(B25="","",9)</f>
      </c>
      <c r="G25" s="17"/>
      <c r="H25" s="20">
        <v>22256</v>
      </c>
      <c r="J25" s="22">
        <v>22286</v>
      </c>
      <c r="K25" s="22"/>
      <c r="M25" s="18"/>
    </row>
    <row r="26" spans="2:13" ht="12">
      <c r="B26" s="16">
        <f>IF(AND('Contributions calculator'!$D$4&gt;=H26,'Contributions calculator'!$D$4&lt;=J26),'Contributions calculator'!$D$4,"")</f>
      </c>
      <c r="C26" s="16"/>
      <c r="D26" s="17">
        <f t="shared" si="6"/>
      </c>
      <c r="E26" s="17">
        <f t="shared" si="3"/>
      </c>
      <c r="F26" s="17">
        <f>IF(B26="","",10)</f>
      </c>
      <c r="G26" s="17"/>
      <c r="H26" s="20">
        <v>22287</v>
      </c>
      <c r="J26" s="22">
        <v>22317</v>
      </c>
      <c r="K26" s="22"/>
      <c r="M26" s="18"/>
    </row>
    <row r="27" spans="2:13" ht="12">
      <c r="B27" s="16">
        <f>IF(AND('Contributions calculator'!$D$4&gt;=H27,'Contributions calculator'!$D$4&lt;=J27),'Contributions calculator'!$D$4,"")</f>
      </c>
      <c r="C27" s="16"/>
      <c r="D27" s="17">
        <f t="shared" si="6"/>
      </c>
      <c r="E27" s="17">
        <f t="shared" si="3"/>
      </c>
      <c r="F27" s="17">
        <f>IF(B27="","",11)</f>
      </c>
      <c r="G27" s="17"/>
      <c r="H27" s="20">
        <v>22318</v>
      </c>
      <c r="J27" s="22">
        <v>22345</v>
      </c>
      <c r="K27" s="22"/>
      <c r="M27" s="18"/>
    </row>
    <row r="28" spans="2:13" ht="12">
      <c r="B28" s="16">
        <f>IF(AND('Contributions calculator'!$D$4&gt;=H28,'Contributions calculator'!$D$4&lt;=J28),'Contributions calculator'!$D$4,"")</f>
      </c>
      <c r="C28" s="16"/>
      <c r="D28" s="17">
        <f>IF(B28="","",67)</f>
      </c>
      <c r="E28" s="17"/>
      <c r="F28" s="17"/>
      <c r="G28" s="17"/>
      <c r="H28" s="20">
        <v>22346</v>
      </c>
      <c r="J28" s="22">
        <v>28220</v>
      </c>
      <c r="K28" s="22"/>
      <c r="M28" s="18"/>
    </row>
    <row r="29" spans="2:13" ht="12">
      <c r="B29" s="16"/>
      <c r="E29" s="17"/>
      <c r="G29" s="17"/>
      <c r="H29" s="20"/>
      <c r="M29" s="18">
        <f>IF(B29="","",DATE(YEAR(B29)+D29,MONTH(B29)+F29,DAY(B29)))</f>
      </c>
    </row>
    <row r="30" spans="1:13" ht="12.75">
      <c r="A30" t="s">
        <v>14</v>
      </c>
      <c r="B30" s="16">
        <f>IF(AND('Contributions calculator'!$D$4&gt;=H30,'Contributions calculator'!$D$4&lt;=J30),'Contributions calculator'!$D$4,"")</f>
      </c>
      <c r="C30" s="21">
        <f aca="true" t="shared" si="7" ref="C30:C41">IF(B30="","",IF(DAY(K30)&gt;=DAY(B30),0,-1)+(YEAR(K30)-YEAR(B30))*12+MONTH(K30)-MONTH(B30))</f>
      </c>
      <c r="D30" s="17">
        <f>IF(B30="","",ROUNDDOWN(C30/12,0))</f>
      </c>
      <c r="E30" s="17">
        <f t="shared" si="3"/>
      </c>
      <c r="F30" s="17">
        <f>IF(B30="","",C30-(D30*12))</f>
      </c>
      <c r="G30" s="17">
        <f t="shared" si="5"/>
      </c>
      <c r="H30" s="20">
        <v>28221</v>
      </c>
      <c r="J30" s="22">
        <v>28250</v>
      </c>
      <c r="K30" s="22">
        <v>52723</v>
      </c>
      <c r="M30" s="18">
        <f>IF(B30="","",DATE(YEAR(B30)+67,MONTH(B30)+F30,DAY(B30)))</f>
      </c>
    </row>
    <row r="31" spans="2:13" ht="12.75">
      <c r="B31" s="16">
        <f>IF(AND('Contributions calculator'!$D$4&gt;=H31,'Contributions calculator'!$D$4&lt;=J31),'Contributions calculator'!$D$4,"")</f>
      </c>
      <c r="C31" s="21">
        <f t="shared" si="7"/>
      </c>
      <c r="D31" s="17">
        <f aca="true" t="shared" si="8" ref="D31:D40">IF(B31="","",ROUNDDOWN(C31/12,0))</f>
      </c>
      <c r="E31" s="17">
        <f t="shared" si="3"/>
      </c>
      <c r="F31" s="17">
        <f aca="true" t="shared" si="9" ref="F31:F40">IF(B31="","",C31-(D31*12))</f>
      </c>
      <c r="G31" s="17">
        <f t="shared" si="5"/>
      </c>
      <c r="H31" s="20">
        <v>28251</v>
      </c>
      <c r="J31" s="22">
        <v>28281</v>
      </c>
      <c r="K31" s="22">
        <v>52784</v>
      </c>
      <c r="M31" s="18">
        <f aca="true" t="shared" si="10" ref="M31:M42">IF(B31="","",DATE(YEAR(B31)+67,MONTH(B31)+F31,DAY(B31)))</f>
      </c>
    </row>
    <row r="32" spans="2:13" ht="12.75">
      <c r="B32" s="16">
        <f>IF(AND('Contributions calculator'!$D$4&gt;=H32,'Contributions calculator'!$D$4&lt;=J32),'Contributions calculator'!$D$4,"")</f>
      </c>
      <c r="C32" s="21">
        <f t="shared" si="7"/>
      </c>
      <c r="D32" s="17">
        <f t="shared" si="8"/>
      </c>
      <c r="E32" s="17">
        <f t="shared" si="3"/>
      </c>
      <c r="F32" s="17">
        <f t="shared" si="9"/>
      </c>
      <c r="G32" s="17">
        <f t="shared" si="5"/>
      </c>
      <c r="H32" s="20">
        <v>28282</v>
      </c>
      <c r="J32" s="22">
        <v>28311</v>
      </c>
      <c r="K32" s="22">
        <v>52846</v>
      </c>
      <c r="M32" s="18">
        <f t="shared" si="10"/>
      </c>
    </row>
    <row r="33" spans="2:13" ht="12.75">
      <c r="B33" s="16">
        <f>IF(AND('Contributions calculator'!$D$4&gt;=H33,'Contributions calculator'!$D$4&lt;=J33),'Contributions calculator'!$D$4,"")</f>
      </c>
      <c r="C33" s="21">
        <f t="shared" si="7"/>
      </c>
      <c r="D33" s="17">
        <f t="shared" si="8"/>
      </c>
      <c r="E33" s="17">
        <f t="shared" si="3"/>
      </c>
      <c r="F33" s="17">
        <f t="shared" si="9"/>
      </c>
      <c r="G33" s="17">
        <f t="shared" si="5"/>
      </c>
      <c r="H33" s="20">
        <v>28312</v>
      </c>
      <c r="J33" s="22">
        <v>28342</v>
      </c>
      <c r="K33" s="22">
        <v>52907</v>
      </c>
      <c r="M33" s="18">
        <f t="shared" si="10"/>
      </c>
    </row>
    <row r="34" spans="2:13" ht="12.75">
      <c r="B34" s="16">
        <f>IF(AND('Contributions calculator'!$D$4&gt;=H34,'Contributions calculator'!$D$4&lt;=J34),'Contributions calculator'!$D$4,"")</f>
      </c>
      <c r="C34" s="21">
        <f t="shared" si="7"/>
      </c>
      <c r="D34" s="17">
        <f t="shared" si="8"/>
      </c>
      <c r="E34" s="17">
        <f t="shared" si="3"/>
      </c>
      <c r="F34" s="17">
        <f t="shared" si="9"/>
      </c>
      <c r="G34" s="17">
        <f t="shared" si="5"/>
      </c>
      <c r="H34" s="20">
        <v>28343</v>
      </c>
      <c r="J34" s="22">
        <v>28373</v>
      </c>
      <c r="K34" s="22">
        <v>52968</v>
      </c>
      <c r="M34" s="18">
        <f t="shared" si="10"/>
      </c>
    </row>
    <row r="35" spans="2:13" ht="12.75">
      <c r="B35" s="16">
        <f>IF(AND('Contributions calculator'!$D$4&gt;=H35,'Contributions calculator'!$D$4&lt;=J35),'Contributions calculator'!$D$4,"")</f>
      </c>
      <c r="C35" s="21">
        <f t="shared" si="7"/>
      </c>
      <c r="D35" s="17">
        <f t="shared" si="8"/>
      </c>
      <c r="E35" s="17">
        <f t="shared" si="3"/>
      </c>
      <c r="F35" s="17">
        <f t="shared" si="9"/>
      </c>
      <c r="G35" s="17">
        <f t="shared" si="5"/>
      </c>
      <c r="H35" s="20">
        <v>28374</v>
      </c>
      <c r="J35" s="22">
        <v>28403</v>
      </c>
      <c r="K35" s="22">
        <v>53027</v>
      </c>
      <c r="M35" s="18">
        <f t="shared" si="10"/>
      </c>
    </row>
    <row r="36" spans="2:13" ht="12.75">
      <c r="B36" s="16">
        <f>IF(AND('Contributions calculator'!$D$4&gt;=H36,'Contributions calculator'!$D$4&lt;=J36),'Contributions calculator'!$D$4,"")</f>
      </c>
      <c r="C36" s="21">
        <f t="shared" si="7"/>
      </c>
      <c r="D36" s="17">
        <f t="shared" si="8"/>
      </c>
      <c r="E36" s="17">
        <f t="shared" si="3"/>
      </c>
      <c r="F36" s="17">
        <f t="shared" si="9"/>
      </c>
      <c r="G36" s="17">
        <f t="shared" si="5"/>
      </c>
      <c r="H36" s="20">
        <v>28404</v>
      </c>
      <c r="J36" s="22">
        <v>28434</v>
      </c>
      <c r="K36" s="22">
        <v>53088</v>
      </c>
      <c r="M36" s="18">
        <f t="shared" si="10"/>
      </c>
    </row>
    <row r="37" spans="2:13" ht="12.75">
      <c r="B37" s="16">
        <f>IF(AND('Contributions calculator'!$D$4&gt;=H37,'Contributions calculator'!$D$4&lt;=J37),'Contributions calculator'!$D$4,"")</f>
      </c>
      <c r="C37" s="21">
        <f t="shared" si="7"/>
      </c>
      <c r="D37" s="17">
        <f t="shared" si="8"/>
      </c>
      <c r="E37" s="17">
        <f t="shared" si="3"/>
      </c>
      <c r="F37" s="17">
        <f t="shared" si="9"/>
      </c>
      <c r="G37" s="17">
        <f t="shared" si="5"/>
      </c>
      <c r="H37" s="20">
        <v>28435</v>
      </c>
      <c r="J37" s="22">
        <v>28464</v>
      </c>
      <c r="K37" s="22">
        <v>53149</v>
      </c>
      <c r="M37" s="18">
        <f t="shared" si="10"/>
      </c>
    </row>
    <row r="38" spans="2:13" ht="12.75">
      <c r="B38" s="16">
        <f>IF(AND('Contributions calculator'!$D$4&gt;=H38,'Contributions calculator'!$D$4&lt;=J38),'Contributions calculator'!$D$4,"")</f>
      </c>
      <c r="C38" s="21">
        <f t="shared" si="7"/>
      </c>
      <c r="D38" s="17">
        <f t="shared" si="8"/>
      </c>
      <c r="E38" s="17">
        <f t="shared" si="3"/>
      </c>
      <c r="F38" s="17">
        <f t="shared" si="9"/>
      </c>
      <c r="G38" s="17">
        <f t="shared" si="5"/>
      </c>
      <c r="H38" s="20">
        <v>28465</v>
      </c>
      <c r="J38" s="22">
        <v>28495</v>
      </c>
      <c r="K38" s="22">
        <v>53211</v>
      </c>
      <c r="M38" s="18">
        <f t="shared" si="10"/>
      </c>
    </row>
    <row r="39" spans="2:13" ht="12.75">
      <c r="B39" s="16">
        <f>IF(AND('Contributions calculator'!$D$4&gt;=H39,'Contributions calculator'!$D$4&lt;=J39),'Contributions calculator'!$D$4,"")</f>
      </c>
      <c r="C39" s="21">
        <f t="shared" si="7"/>
      </c>
      <c r="D39" s="17">
        <f t="shared" si="8"/>
      </c>
      <c r="E39" s="17">
        <f t="shared" si="3"/>
      </c>
      <c r="F39" s="17">
        <f t="shared" si="9"/>
      </c>
      <c r="G39" s="17">
        <f t="shared" si="5"/>
      </c>
      <c r="H39" s="20">
        <v>28496</v>
      </c>
      <c r="J39" s="22">
        <v>28526</v>
      </c>
      <c r="K39" s="22">
        <v>53272</v>
      </c>
      <c r="M39" s="18">
        <f t="shared" si="10"/>
      </c>
    </row>
    <row r="40" spans="2:13" ht="12.75">
      <c r="B40" s="16">
        <f>IF(AND('Contributions calculator'!$D$4&gt;=H40,'Contributions calculator'!$D$4&lt;=J40),'Contributions calculator'!$D$4,"")</f>
      </c>
      <c r="C40" s="21">
        <f t="shared" si="7"/>
      </c>
      <c r="D40" s="17">
        <f t="shared" si="8"/>
      </c>
      <c r="E40" s="17">
        <f t="shared" si="3"/>
      </c>
      <c r="F40" s="17">
        <f t="shared" si="9"/>
      </c>
      <c r="G40" s="17">
        <f t="shared" si="5"/>
      </c>
      <c r="H40" s="20">
        <v>28527</v>
      </c>
      <c r="J40" s="22">
        <v>28554</v>
      </c>
      <c r="K40" s="22">
        <v>53333</v>
      </c>
      <c r="M40" s="18">
        <f t="shared" si="10"/>
      </c>
    </row>
    <row r="41" spans="2:13" ht="12.75">
      <c r="B41" s="16">
        <f>IF(AND('Contributions calculator'!$D$4&gt;=H41,'Contributions calculator'!$D$4&lt;=J41),'Contributions calculator'!$D$4,"")</f>
      </c>
      <c r="C41" s="21">
        <f t="shared" si="7"/>
      </c>
      <c r="D41" s="17">
        <f>IF(B41="","",68)</f>
      </c>
      <c r="E41" s="17"/>
      <c r="F41" s="17">
        <f>IF(B41="","",C41-(67*12))</f>
      </c>
      <c r="G41" s="17">
        <f>IF(B41="","",K41-M41)</f>
      </c>
      <c r="H41" s="20">
        <v>28555</v>
      </c>
      <c r="J41" s="22">
        <v>28585</v>
      </c>
      <c r="K41" s="22">
        <v>53392</v>
      </c>
      <c r="M41" s="18">
        <f t="shared" si="10"/>
      </c>
    </row>
    <row r="42" spans="2:13" ht="12.75">
      <c r="B42" s="16">
        <f>IF(AND('Contributions calculator'!$D$4&gt;=H42,'Contributions calculator'!$D$4&lt;=J42),'Contributions calculator'!$D$4,"")</f>
      </c>
      <c r="C42" s="21"/>
      <c r="D42" s="17">
        <f>IF(B42="","",68)</f>
      </c>
      <c r="E42" s="17"/>
      <c r="F42" s="17"/>
      <c r="G42" s="17">
        <f t="shared" si="5"/>
      </c>
      <c r="H42" s="20">
        <v>28586</v>
      </c>
      <c r="J42" s="22">
        <f ca="1">TODAY()</f>
        <v>45447</v>
      </c>
      <c r="M42" s="18">
        <f t="shared" si="10"/>
      </c>
    </row>
    <row r="43" ht="12">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row r="121" ht="12">
      <c r="H121" s="20"/>
    </row>
    <row r="122" ht="12">
      <c r="H122" s="20"/>
    </row>
    <row r="123" ht="12">
      <c r="H123" s="20"/>
    </row>
    <row r="124" ht="12">
      <c r="H124" s="20"/>
    </row>
    <row r="125" ht="12">
      <c r="H125" s="20"/>
    </row>
    <row r="126" ht="12">
      <c r="H126" s="20"/>
    </row>
    <row r="127" ht="12">
      <c r="H127" s="20"/>
    </row>
    <row r="128" ht="12">
      <c r="H128" s="20"/>
    </row>
    <row r="129" ht="12">
      <c r="H129" s="20"/>
    </row>
    <row r="130" ht="12">
      <c r="H130" s="20"/>
    </row>
    <row r="131" ht="12">
      <c r="H131" s="20"/>
    </row>
    <row r="132" ht="12">
      <c r="H132" s="20"/>
    </row>
    <row r="133" ht="12">
      <c r="H133" s="20"/>
    </row>
    <row r="134" ht="12">
      <c r="H134" s="20"/>
    </row>
    <row r="135" ht="12">
      <c r="H135" s="20"/>
    </row>
    <row r="136" ht="12">
      <c r="H136" s="20"/>
    </row>
    <row r="137" ht="12">
      <c r="H137" s="20"/>
    </row>
    <row r="138" ht="12">
      <c r="H138" s="20"/>
    </row>
    <row r="139" ht="12">
      <c r="H139" s="20"/>
    </row>
    <row r="140" ht="12">
      <c r="H140" s="20"/>
    </row>
    <row r="141" ht="12">
      <c r="H141" s="20"/>
    </row>
    <row r="142" ht="12">
      <c r="H142" s="20"/>
    </row>
    <row r="143" ht="12">
      <c r="H143" s="20"/>
    </row>
    <row r="144" ht="12">
      <c r="H144" s="20"/>
    </row>
    <row r="145" ht="12">
      <c r="H145" s="20"/>
    </row>
    <row r="146" ht="12">
      <c r="H146" s="20"/>
    </row>
    <row r="147" ht="12">
      <c r="H147" s="20"/>
    </row>
    <row r="148" ht="12">
      <c r="H148" s="20"/>
    </row>
    <row r="149" ht="12">
      <c r="H149" s="20"/>
    </row>
    <row r="150" ht="12">
      <c r="H150" s="20"/>
    </row>
    <row r="151" ht="12">
      <c r="H151" s="20"/>
    </row>
    <row r="152" ht="12">
      <c r="H152" s="20"/>
    </row>
    <row r="153" ht="12">
      <c r="H153" s="20"/>
    </row>
    <row r="154" ht="12">
      <c r="H154" s="20"/>
    </row>
    <row r="155" ht="12">
      <c r="H155" s="20"/>
    </row>
    <row r="156" ht="12">
      <c r="H156" s="20"/>
    </row>
    <row r="157" ht="12">
      <c r="H157" s="20"/>
    </row>
    <row r="158" ht="12">
      <c r="H158" s="20"/>
    </row>
    <row r="159" ht="12">
      <c r="H159" s="20"/>
    </row>
    <row r="160" ht="12">
      <c r="H160" s="20"/>
    </row>
    <row r="161" ht="12">
      <c r="H161" s="20"/>
    </row>
    <row r="162" ht="12">
      <c r="H162" s="20"/>
    </row>
    <row r="163" ht="12">
      <c r="H163" s="20"/>
    </row>
    <row r="164" ht="12">
      <c r="H164" s="20"/>
    </row>
    <row r="165" ht="12">
      <c r="H165" s="20"/>
    </row>
    <row r="166" ht="12">
      <c r="H166" s="20"/>
    </row>
    <row r="167" ht="12">
      <c r="H167" s="20"/>
    </row>
    <row r="168" ht="12">
      <c r="H168" s="20"/>
    </row>
    <row r="169" ht="12">
      <c r="H169" s="20"/>
    </row>
    <row r="170" ht="12">
      <c r="H170" s="20"/>
    </row>
    <row r="171" ht="12">
      <c r="H171" s="20"/>
    </row>
    <row r="172" ht="12">
      <c r="H172" s="20"/>
    </row>
    <row r="173" ht="12">
      <c r="H173" s="20"/>
    </row>
    <row r="174" ht="12">
      <c r="H174" s="20"/>
    </row>
    <row r="175" ht="12">
      <c r="H175" s="20"/>
    </row>
    <row r="176" ht="12">
      <c r="H176" s="20"/>
    </row>
    <row r="177" ht="12">
      <c r="H177" s="20"/>
    </row>
    <row r="178" ht="12">
      <c r="H178" s="20"/>
    </row>
    <row r="179" ht="12">
      <c r="H179" s="20"/>
    </row>
    <row r="180" ht="12">
      <c r="H180" s="20"/>
    </row>
    <row r="181" ht="12">
      <c r="H181" s="20"/>
    </row>
    <row r="182" ht="12">
      <c r="H182" s="20"/>
    </row>
    <row r="183" ht="12">
      <c r="H183" s="20"/>
    </row>
    <row r="184" ht="12">
      <c r="H184" s="20"/>
    </row>
    <row r="185" ht="12">
      <c r="H185" s="20"/>
    </row>
    <row r="186" ht="12">
      <c r="H186" s="20"/>
    </row>
    <row r="187" ht="12">
      <c r="H187" s="20"/>
    </row>
    <row r="188" ht="12">
      <c r="H188" s="20"/>
    </row>
    <row r="189" ht="12">
      <c r="H189" s="20"/>
    </row>
    <row r="190" ht="12">
      <c r="H190" s="20"/>
    </row>
    <row r="191" ht="12">
      <c r="H191" s="20"/>
    </row>
    <row r="192" ht="12">
      <c r="H192" s="20"/>
    </row>
    <row r="193" ht="12">
      <c r="H193" s="20"/>
    </row>
    <row r="194" ht="12">
      <c r="H194" s="20"/>
    </row>
    <row r="195" ht="12">
      <c r="H195" s="20"/>
    </row>
    <row r="196" ht="12">
      <c r="H196" s="20"/>
    </row>
    <row r="197" ht="12">
      <c r="H197" s="20"/>
    </row>
    <row r="198" ht="12">
      <c r="H198" s="20"/>
    </row>
    <row r="199" ht="12">
      <c r="H199" s="20"/>
    </row>
    <row r="200" ht="12">
      <c r="H200" s="20"/>
    </row>
    <row r="201" ht="12">
      <c r="H201" s="20"/>
    </row>
    <row r="202" ht="12">
      <c r="H202" s="20"/>
    </row>
    <row r="203" ht="12">
      <c r="H203" s="20"/>
    </row>
    <row r="204" ht="12">
      <c r="H204" s="20"/>
    </row>
    <row r="205" ht="12">
      <c r="H205" s="20"/>
    </row>
    <row r="206" ht="12">
      <c r="H206" s="20"/>
    </row>
    <row r="207" ht="12">
      <c r="H207" s="20"/>
    </row>
    <row r="208" ht="12">
      <c r="H208" s="20"/>
    </row>
    <row r="209" ht="12">
      <c r="H209" s="20"/>
    </row>
    <row r="210" ht="12">
      <c r="H210" s="20"/>
    </row>
    <row r="211" ht="12">
      <c r="H211" s="20"/>
    </row>
    <row r="212" ht="12">
      <c r="H212" s="20"/>
    </row>
    <row r="213" ht="12">
      <c r="H213" s="20"/>
    </row>
    <row r="214" ht="12">
      <c r="H214" s="20"/>
    </row>
    <row r="215" ht="12">
      <c r="H215" s="20"/>
    </row>
    <row r="216" ht="12">
      <c r="H216" s="20"/>
    </row>
    <row r="217" ht="12">
      <c r="H217" s="20"/>
    </row>
    <row r="218" ht="12">
      <c r="H218" s="20"/>
    </row>
    <row r="219" ht="12">
      <c r="H219" s="20"/>
    </row>
    <row r="220" ht="12">
      <c r="H220" s="20"/>
    </row>
    <row r="221" ht="12">
      <c r="H221" s="20"/>
    </row>
    <row r="222" ht="12">
      <c r="H222" s="20"/>
    </row>
    <row r="223" ht="12">
      <c r="H223" s="20"/>
    </row>
    <row r="224" ht="12">
      <c r="H224" s="20"/>
    </row>
    <row r="225" ht="12">
      <c r="H225" s="20"/>
    </row>
    <row r="226" ht="12">
      <c r="H226" s="20"/>
    </row>
    <row r="227" ht="12">
      <c r="H227" s="20"/>
    </row>
    <row r="228" ht="12">
      <c r="H228" s="20"/>
    </row>
    <row r="229" ht="12">
      <c r="H229" s="20"/>
    </row>
    <row r="230" ht="12">
      <c r="H230" s="20"/>
    </row>
    <row r="231" ht="12">
      <c r="H231" s="20"/>
    </row>
    <row r="232" ht="12">
      <c r="H232" s="20"/>
    </row>
    <row r="233" ht="12">
      <c r="H233" s="20"/>
    </row>
    <row r="234" ht="12">
      <c r="H234" s="20"/>
    </row>
    <row r="235" ht="12">
      <c r="H235" s="20"/>
    </row>
    <row r="236" ht="12">
      <c r="H236" s="20"/>
    </row>
    <row r="237" ht="12">
      <c r="H237" s="20"/>
    </row>
    <row r="238" ht="12">
      <c r="H238" s="20"/>
    </row>
    <row r="239" ht="12">
      <c r="H239" s="20"/>
    </row>
    <row r="240" ht="12">
      <c r="H240" s="20"/>
    </row>
    <row r="241" ht="12">
      <c r="H241" s="20"/>
    </row>
    <row r="242" ht="12">
      <c r="H242" s="20"/>
    </row>
    <row r="243" ht="12">
      <c r="H243" s="20"/>
    </row>
    <row r="244" ht="12">
      <c r="H244" s="20"/>
    </row>
    <row r="245" ht="12">
      <c r="H245" s="20"/>
    </row>
    <row r="246" ht="12">
      <c r="H246" s="20"/>
    </row>
    <row r="247" ht="12">
      <c r="H247" s="20"/>
    </row>
    <row r="248" ht="12">
      <c r="H248" s="20"/>
    </row>
    <row r="249" ht="12">
      <c r="H249" s="20"/>
    </row>
    <row r="250" ht="12">
      <c r="H250" s="20"/>
    </row>
    <row r="251" ht="12">
      <c r="H251" s="20"/>
    </row>
    <row r="252" ht="12">
      <c r="H252" s="20"/>
    </row>
    <row r="253" ht="12">
      <c r="H253" s="20"/>
    </row>
    <row r="254" ht="12">
      <c r="H254" s="20"/>
    </row>
    <row r="255" ht="12">
      <c r="H255" s="20"/>
    </row>
    <row r="256" ht="12">
      <c r="H256" s="20"/>
    </row>
    <row r="257" ht="12">
      <c r="H257" s="20"/>
    </row>
    <row r="258" ht="12">
      <c r="H258" s="20"/>
    </row>
    <row r="259" ht="12">
      <c r="H259" s="20"/>
    </row>
    <row r="260" ht="12">
      <c r="H260" s="20"/>
    </row>
    <row r="261" ht="12">
      <c r="H261" s="20"/>
    </row>
    <row r="262" ht="12">
      <c r="H262" s="20"/>
    </row>
    <row r="263" ht="12">
      <c r="H263" s="20"/>
    </row>
    <row r="264" ht="12">
      <c r="H264" s="20"/>
    </row>
    <row r="265" ht="12">
      <c r="H265" s="20"/>
    </row>
    <row r="266" ht="12">
      <c r="H266" s="20"/>
    </row>
    <row r="267" ht="12">
      <c r="H267" s="20"/>
    </row>
    <row r="268" ht="12">
      <c r="H268" s="20"/>
    </row>
    <row r="269" ht="12">
      <c r="H269" s="20"/>
    </row>
    <row r="270" ht="12">
      <c r="H270" s="20"/>
    </row>
    <row r="271" ht="12">
      <c r="H271" s="20"/>
    </row>
    <row r="272" ht="12">
      <c r="H272" s="20"/>
    </row>
    <row r="273" ht="12">
      <c r="H273" s="20"/>
    </row>
    <row r="274" ht="12">
      <c r="H274" s="20"/>
    </row>
    <row r="275" ht="12">
      <c r="H275" s="20"/>
    </row>
    <row r="276" ht="12">
      <c r="H276" s="20"/>
    </row>
    <row r="277" ht="12">
      <c r="H277" s="20"/>
    </row>
    <row r="278" ht="12">
      <c r="H278" s="20"/>
    </row>
    <row r="279" ht="12">
      <c r="H279" s="20"/>
    </row>
    <row r="280" ht="12">
      <c r="H280" s="20"/>
    </row>
    <row r="281" ht="12">
      <c r="H281" s="20"/>
    </row>
    <row r="282" ht="12">
      <c r="H282" s="20"/>
    </row>
    <row r="283" ht="12">
      <c r="H283" s="20"/>
    </row>
    <row r="284" ht="12">
      <c r="H284" s="20"/>
    </row>
    <row r="285" ht="12">
      <c r="H285" s="20"/>
    </row>
    <row r="286" ht="12">
      <c r="H286" s="20"/>
    </row>
    <row r="287" ht="12">
      <c r="H287" s="20"/>
    </row>
    <row r="288" ht="12">
      <c r="H288" s="20"/>
    </row>
    <row r="289" ht="12">
      <c r="H289" s="20"/>
    </row>
    <row r="290" ht="12">
      <c r="H290" s="20"/>
    </row>
    <row r="291" ht="12">
      <c r="H291" s="20"/>
    </row>
    <row r="292" ht="12">
      <c r="H292" s="20"/>
    </row>
    <row r="293" ht="12">
      <c r="H293" s="20"/>
    </row>
    <row r="294" ht="12">
      <c r="H294" s="20"/>
    </row>
    <row r="295" ht="12">
      <c r="H295" s="20"/>
    </row>
    <row r="296" ht="12">
      <c r="H296" s="20"/>
    </row>
    <row r="297" ht="12">
      <c r="H297" s="20"/>
    </row>
    <row r="298" ht="12">
      <c r="H298" s="20"/>
    </row>
    <row r="299" ht="12">
      <c r="H299" s="20"/>
    </row>
    <row r="300" ht="12">
      <c r="H300" s="20"/>
    </row>
    <row r="301" ht="12">
      <c r="H301" s="20"/>
    </row>
    <row r="302" ht="12">
      <c r="H302" s="20"/>
    </row>
    <row r="303" ht="12">
      <c r="H303" s="20"/>
    </row>
    <row r="304" ht="12">
      <c r="H304" s="20"/>
    </row>
    <row r="305" ht="12">
      <c r="H305" s="20"/>
    </row>
    <row r="306" ht="12">
      <c r="H306" s="20"/>
    </row>
    <row r="307" ht="12">
      <c r="H307" s="20"/>
    </row>
    <row r="308" ht="12">
      <c r="H308" s="20"/>
    </row>
    <row r="309" ht="12">
      <c r="H309" s="20"/>
    </row>
    <row r="310" ht="12">
      <c r="H310" s="20"/>
    </row>
    <row r="311" ht="12">
      <c r="H311" s="20"/>
    </row>
    <row r="312" ht="12">
      <c r="H312" s="20"/>
    </row>
    <row r="313" ht="12">
      <c r="H313" s="20"/>
    </row>
    <row r="314" ht="12">
      <c r="H314" s="20"/>
    </row>
    <row r="315" ht="12">
      <c r="H315" s="20"/>
    </row>
    <row r="316" ht="12">
      <c r="H316" s="20"/>
    </row>
    <row r="317" ht="12">
      <c r="H317" s="20"/>
    </row>
    <row r="318" ht="12">
      <c r="H318" s="20"/>
    </row>
    <row r="319" ht="12">
      <c r="H319" s="20"/>
    </row>
    <row r="320" ht="12">
      <c r="H320" s="20"/>
    </row>
    <row r="321" ht="12">
      <c r="H321" s="20"/>
    </row>
  </sheetData>
  <sheetProtection/>
  <conditionalFormatting sqref="B43:G50 B4:D4 B4:B42 D5:G5 C17:D29 G6:G42 F17:F29 E6:E42 F6:F15 D41:D42 D6:D15">
    <cfRule type="expression" priority="3" dxfId="80" stopIfTrue="1">
      <formula>$B4&lt;&gt;""</formula>
    </cfRule>
  </conditionalFormatting>
  <conditionalFormatting sqref="D30:D40 F30:F42">
    <cfRule type="expression" priority="1" dxfId="80" stopIfTrue="1">
      <formula>$B30&lt;&gt;""</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L61"/>
  <sheetViews>
    <sheetView zoomScale="130" zoomScaleNormal="130" zoomScalePageLayoutView="0" workbookViewId="0" topLeftCell="A48">
      <selection activeCell="I57" sqref="I57"/>
    </sheetView>
  </sheetViews>
  <sheetFormatPr defaultColWidth="9.140625" defaultRowHeight="12.75"/>
  <cols>
    <col min="1" max="1" width="9.140625" style="25" customWidth="1"/>
    <col min="2" max="2" width="17.140625" style="213" customWidth="1"/>
    <col min="3" max="3" width="11.421875" style="213" customWidth="1"/>
    <col min="4" max="4" width="13.7109375" style="213" customWidth="1"/>
    <col min="5" max="5" width="8.8515625" style="213" customWidth="1"/>
    <col min="6" max="6" width="17.140625" style="213" customWidth="1"/>
    <col min="7" max="7" width="11.421875" style="213" customWidth="1"/>
    <col min="8" max="8" width="13.7109375" style="213" customWidth="1"/>
    <col min="9" max="9" width="9.140625" style="25" customWidth="1"/>
    <col min="10" max="10" width="17.140625" style="0" customWidth="1"/>
    <col min="11" max="11" width="11.421875" style="0" customWidth="1"/>
    <col min="12" max="12" width="13.7109375" style="0" customWidth="1"/>
    <col min="13" max="16384" width="9.140625" style="25" customWidth="1"/>
  </cols>
  <sheetData>
    <row r="1" ht="14.25">
      <c r="G1" s="213" t="s">
        <v>39</v>
      </c>
    </row>
    <row r="3" spans="2:10" ht="14.25">
      <c r="B3" s="214"/>
      <c r="F3" s="214"/>
      <c r="J3" s="125"/>
    </row>
    <row r="4" spans="2:10" ht="14.25">
      <c r="B4" s="215" t="s">
        <v>89</v>
      </c>
      <c r="F4" s="215" t="s">
        <v>90</v>
      </c>
      <c r="J4" s="133" t="s">
        <v>81</v>
      </c>
    </row>
    <row r="5" spans="2:10" ht="14.25">
      <c r="B5" s="215" t="s">
        <v>87</v>
      </c>
      <c r="F5" s="215" t="s">
        <v>88</v>
      </c>
      <c r="J5" s="133" t="s">
        <v>40</v>
      </c>
    </row>
    <row r="6" spans="2:10" ht="14.25">
      <c r="B6" s="215"/>
      <c r="F6" s="215"/>
      <c r="J6" s="133"/>
    </row>
    <row r="7" spans="2:12" ht="51.75" customHeight="1" thickBot="1">
      <c r="B7" s="216" t="s">
        <v>41</v>
      </c>
      <c r="C7" s="216" t="s">
        <v>16</v>
      </c>
      <c r="D7" s="217" t="s">
        <v>42</v>
      </c>
      <c r="F7" s="216" t="s">
        <v>41</v>
      </c>
      <c r="G7" s="216" t="s">
        <v>16</v>
      </c>
      <c r="H7" s="217" t="s">
        <v>42</v>
      </c>
      <c r="J7" s="134" t="s">
        <v>41</v>
      </c>
      <c r="K7" s="134" t="s">
        <v>16</v>
      </c>
      <c r="L7" s="135" t="s">
        <v>42</v>
      </c>
    </row>
    <row r="8" spans="2:12" ht="24.75" customHeight="1" thickBot="1">
      <c r="B8" s="218" t="s">
        <v>43</v>
      </c>
      <c r="C8" s="241" t="s">
        <v>44</v>
      </c>
      <c r="D8" s="241"/>
      <c r="F8" s="218" t="s">
        <v>43</v>
      </c>
      <c r="G8" s="241" t="s">
        <v>44</v>
      </c>
      <c r="H8" s="241"/>
      <c r="J8" s="136" t="s">
        <v>43</v>
      </c>
      <c r="K8" s="240" t="s">
        <v>44</v>
      </c>
      <c r="L8" s="240"/>
    </row>
    <row r="9" spans="2:12" ht="14.25">
      <c r="B9" s="219">
        <v>16</v>
      </c>
      <c r="C9" s="220"/>
      <c r="D9" s="220"/>
      <c r="E9" s="221"/>
      <c r="F9" s="219">
        <v>16</v>
      </c>
      <c r="G9" s="220"/>
      <c r="H9" s="220"/>
      <c r="J9" s="208">
        <v>16</v>
      </c>
      <c r="K9" s="209">
        <v>2020</v>
      </c>
      <c r="L9" s="209">
        <v>2180</v>
      </c>
    </row>
    <row r="10" spans="2:12" ht="14.25">
      <c r="B10" s="219">
        <v>17</v>
      </c>
      <c r="C10" s="220"/>
      <c r="D10" s="220"/>
      <c r="E10" s="221"/>
      <c r="F10" s="219">
        <v>17</v>
      </c>
      <c r="G10" s="220"/>
      <c r="H10" s="220"/>
      <c r="J10" s="208">
        <v>17</v>
      </c>
      <c r="K10" s="209">
        <v>2050</v>
      </c>
      <c r="L10" s="209">
        <v>2220</v>
      </c>
    </row>
    <row r="11" spans="2:12" ht="14.25">
      <c r="B11" s="219">
        <v>18</v>
      </c>
      <c r="C11" s="220"/>
      <c r="D11" s="220"/>
      <c r="E11" s="221"/>
      <c r="F11" s="219">
        <v>18</v>
      </c>
      <c r="G11" s="220"/>
      <c r="H11" s="220"/>
      <c r="J11" s="208">
        <v>18</v>
      </c>
      <c r="K11" s="209">
        <v>2080</v>
      </c>
      <c r="L11" s="209">
        <v>2250</v>
      </c>
    </row>
    <row r="12" spans="2:12" ht="14.25">
      <c r="B12" s="219">
        <v>19</v>
      </c>
      <c r="C12" s="220"/>
      <c r="D12" s="220"/>
      <c r="E12" s="221"/>
      <c r="F12" s="219">
        <v>19</v>
      </c>
      <c r="G12" s="220"/>
      <c r="H12" s="220"/>
      <c r="J12" s="208">
        <v>19</v>
      </c>
      <c r="K12" s="209">
        <v>2110</v>
      </c>
      <c r="L12" s="209">
        <v>2290</v>
      </c>
    </row>
    <row r="13" spans="2:12" ht="14.25">
      <c r="B13" s="219">
        <v>20</v>
      </c>
      <c r="C13" s="220"/>
      <c r="D13" s="220"/>
      <c r="E13" s="221"/>
      <c r="F13" s="219">
        <v>20</v>
      </c>
      <c r="G13" s="220"/>
      <c r="H13" s="220"/>
      <c r="J13" s="208">
        <v>20</v>
      </c>
      <c r="K13" s="209">
        <v>2140</v>
      </c>
      <c r="L13" s="209">
        <v>2320</v>
      </c>
    </row>
    <row r="14" spans="2:12" ht="14.25">
      <c r="B14" s="219">
        <v>21</v>
      </c>
      <c r="C14" s="220"/>
      <c r="D14" s="220"/>
      <c r="E14" s="221"/>
      <c r="F14" s="219">
        <v>21</v>
      </c>
      <c r="G14" s="220"/>
      <c r="H14" s="220"/>
      <c r="J14" s="208">
        <v>21</v>
      </c>
      <c r="K14" s="209">
        <v>2170</v>
      </c>
      <c r="L14" s="209">
        <v>2350</v>
      </c>
    </row>
    <row r="15" spans="2:12" ht="14.25">
      <c r="B15" s="219">
        <v>22</v>
      </c>
      <c r="C15" s="220"/>
      <c r="D15" s="220"/>
      <c r="E15" s="221"/>
      <c r="F15" s="219">
        <v>22</v>
      </c>
      <c r="G15" s="220"/>
      <c r="H15" s="220"/>
      <c r="J15" s="208">
        <v>22</v>
      </c>
      <c r="K15" s="209">
        <v>2200</v>
      </c>
      <c r="L15" s="209">
        <v>2390</v>
      </c>
    </row>
    <row r="16" spans="2:12" ht="14.25">
      <c r="B16" s="219">
        <v>23</v>
      </c>
      <c r="C16" s="220"/>
      <c r="D16" s="220"/>
      <c r="E16" s="221"/>
      <c r="F16" s="219">
        <v>23</v>
      </c>
      <c r="G16" s="220"/>
      <c r="H16" s="220"/>
      <c r="J16" s="208">
        <v>23</v>
      </c>
      <c r="K16" s="209">
        <v>2230</v>
      </c>
      <c r="L16" s="209">
        <v>2420</v>
      </c>
    </row>
    <row r="17" spans="2:12" ht="14.25">
      <c r="B17" s="219">
        <v>24</v>
      </c>
      <c r="C17" s="220"/>
      <c r="D17" s="220"/>
      <c r="E17" s="221"/>
      <c r="F17" s="219">
        <v>24</v>
      </c>
      <c r="G17" s="220"/>
      <c r="H17" s="220"/>
      <c r="J17" s="208">
        <v>24</v>
      </c>
      <c r="K17" s="209">
        <v>2260</v>
      </c>
      <c r="L17" s="209">
        <v>2460</v>
      </c>
    </row>
    <row r="18" spans="2:12" ht="14.25">
      <c r="B18" s="219">
        <v>25</v>
      </c>
      <c r="C18" s="220"/>
      <c r="D18" s="220"/>
      <c r="E18" s="221"/>
      <c r="F18" s="219">
        <v>25</v>
      </c>
      <c r="G18" s="220"/>
      <c r="H18" s="220"/>
      <c r="J18" s="208">
        <v>25</v>
      </c>
      <c r="K18" s="209">
        <v>2300</v>
      </c>
      <c r="L18" s="209">
        <v>2490</v>
      </c>
    </row>
    <row r="19" spans="2:12" ht="14.25">
      <c r="B19" s="219">
        <v>26</v>
      </c>
      <c r="C19" s="220"/>
      <c r="D19" s="220"/>
      <c r="E19" s="221"/>
      <c r="F19" s="219">
        <v>26</v>
      </c>
      <c r="G19" s="220"/>
      <c r="H19" s="220"/>
      <c r="J19" s="208">
        <v>26</v>
      </c>
      <c r="K19" s="209">
        <v>2330</v>
      </c>
      <c r="L19" s="209">
        <v>2530</v>
      </c>
    </row>
    <row r="20" spans="2:12" ht="14.25">
      <c r="B20" s="219">
        <v>27</v>
      </c>
      <c r="C20" s="220"/>
      <c r="D20" s="220"/>
      <c r="E20" s="221"/>
      <c r="F20" s="219">
        <v>27</v>
      </c>
      <c r="G20" s="220"/>
      <c r="H20" s="220"/>
      <c r="J20" s="208">
        <v>27</v>
      </c>
      <c r="K20" s="209">
        <v>2360</v>
      </c>
      <c r="L20" s="209">
        <v>2560</v>
      </c>
    </row>
    <row r="21" spans="2:12" ht="14.25">
      <c r="B21" s="219">
        <v>28</v>
      </c>
      <c r="C21" s="220"/>
      <c r="D21" s="220"/>
      <c r="E21" s="221"/>
      <c r="F21" s="219">
        <v>28</v>
      </c>
      <c r="G21" s="220"/>
      <c r="H21" s="220"/>
      <c r="J21" s="208">
        <v>28</v>
      </c>
      <c r="K21" s="209">
        <v>2390</v>
      </c>
      <c r="L21" s="209">
        <v>2600</v>
      </c>
    </row>
    <row r="22" spans="2:12" ht="14.25">
      <c r="B22" s="219">
        <v>29</v>
      </c>
      <c r="C22" s="220"/>
      <c r="D22" s="220"/>
      <c r="E22" s="221"/>
      <c r="F22" s="219">
        <v>29</v>
      </c>
      <c r="G22" s="220"/>
      <c r="H22" s="220"/>
      <c r="J22" s="208">
        <v>29</v>
      </c>
      <c r="K22" s="209">
        <v>2430</v>
      </c>
      <c r="L22" s="209">
        <v>2630</v>
      </c>
    </row>
    <row r="23" spans="2:12" ht="14.25">
      <c r="B23" s="219">
        <v>30</v>
      </c>
      <c r="C23" s="220"/>
      <c r="D23" s="220"/>
      <c r="E23" s="221"/>
      <c r="F23" s="219">
        <v>30</v>
      </c>
      <c r="G23" s="220"/>
      <c r="H23" s="220"/>
      <c r="J23" s="208">
        <v>30</v>
      </c>
      <c r="K23" s="209">
        <v>2460</v>
      </c>
      <c r="L23" s="209">
        <v>2670</v>
      </c>
    </row>
    <row r="24" spans="2:12" ht="14.25">
      <c r="B24" s="219">
        <v>31</v>
      </c>
      <c r="C24" s="220"/>
      <c r="D24" s="220"/>
      <c r="E24" s="221"/>
      <c r="F24" s="219">
        <v>31</v>
      </c>
      <c r="G24" s="220"/>
      <c r="H24" s="220"/>
      <c r="J24" s="208">
        <v>31</v>
      </c>
      <c r="K24" s="209">
        <v>2500</v>
      </c>
      <c r="L24" s="209">
        <v>2710</v>
      </c>
    </row>
    <row r="25" spans="2:12" ht="14.25">
      <c r="B25" s="219">
        <v>32</v>
      </c>
      <c r="C25" s="220"/>
      <c r="D25" s="220"/>
      <c r="E25" s="221"/>
      <c r="F25" s="219">
        <v>32</v>
      </c>
      <c r="G25" s="220"/>
      <c r="H25" s="220"/>
      <c r="J25" s="208">
        <v>32</v>
      </c>
      <c r="K25" s="209">
        <v>2530</v>
      </c>
      <c r="L25" s="209">
        <v>2750</v>
      </c>
    </row>
    <row r="26" spans="2:12" ht="14.25">
      <c r="B26" s="219">
        <v>33</v>
      </c>
      <c r="C26" s="220"/>
      <c r="D26" s="220"/>
      <c r="E26" s="221"/>
      <c r="F26" s="219">
        <v>33</v>
      </c>
      <c r="G26" s="220"/>
      <c r="H26" s="220"/>
      <c r="J26" s="208">
        <v>33</v>
      </c>
      <c r="K26" s="209">
        <v>2570</v>
      </c>
      <c r="L26" s="209">
        <v>2780</v>
      </c>
    </row>
    <row r="27" spans="2:12" ht="14.25">
      <c r="B27" s="219">
        <v>34</v>
      </c>
      <c r="C27" s="220"/>
      <c r="D27" s="220"/>
      <c r="E27" s="221"/>
      <c r="F27" s="219">
        <v>34</v>
      </c>
      <c r="G27" s="220"/>
      <c r="H27" s="220"/>
      <c r="J27" s="208">
        <v>34</v>
      </c>
      <c r="K27" s="209">
        <v>2600</v>
      </c>
      <c r="L27" s="209">
        <v>2820</v>
      </c>
    </row>
    <row r="28" spans="2:12" ht="14.25">
      <c r="B28" s="219">
        <v>35</v>
      </c>
      <c r="C28" s="220"/>
      <c r="D28" s="220"/>
      <c r="E28" s="221"/>
      <c r="F28" s="219">
        <v>35</v>
      </c>
      <c r="G28" s="220"/>
      <c r="H28" s="220"/>
      <c r="J28" s="208">
        <v>35</v>
      </c>
      <c r="K28" s="209">
        <v>2640</v>
      </c>
      <c r="L28" s="209">
        <v>2860</v>
      </c>
    </row>
    <row r="29" spans="2:12" ht="14.25">
      <c r="B29" s="219">
        <v>36</v>
      </c>
      <c r="C29" s="220"/>
      <c r="D29" s="220"/>
      <c r="E29" s="221"/>
      <c r="F29" s="219">
        <v>36</v>
      </c>
      <c r="G29" s="220"/>
      <c r="H29" s="220"/>
      <c r="J29" s="208">
        <v>36</v>
      </c>
      <c r="K29" s="209">
        <v>2680</v>
      </c>
      <c r="L29" s="209">
        <v>2900</v>
      </c>
    </row>
    <row r="30" spans="2:12" ht="14.25">
      <c r="B30" s="219">
        <v>37</v>
      </c>
      <c r="C30" s="220"/>
      <c r="D30" s="220"/>
      <c r="E30" s="221"/>
      <c r="F30" s="219">
        <v>37</v>
      </c>
      <c r="G30" s="220"/>
      <c r="H30" s="220"/>
      <c r="J30" s="208">
        <v>37</v>
      </c>
      <c r="K30" s="209">
        <v>2710</v>
      </c>
      <c r="L30" s="209">
        <v>2940</v>
      </c>
    </row>
    <row r="31" spans="2:12" ht="14.25">
      <c r="B31" s="219">
        <v>38</v>
      </c>
      <c r="C31" s="220"/>
      <c r="D31" s="220"/>
      <c r="E31" s="221"/>
      <c r="F31" s="219">
        <v>38</v>
      </c>
      <c r="G31" s="220"/>
      <c r="H31" s="220"/>
      <c r="J31" s="208">
        <v>38</v>
      </c>
      <c r="K31" s="209">
        <v>2750</v>
      </c>
      <c r="L31" s="209">
        <v>2980</v>
      </c>
    </row>
    <row r="32" spans="2:12" ht="14.25">
      <c r="B32" s="219">
        <v>39</v>
      </c>
      <c r="C32" s="220"/>
      <c r="D32" s="220"/>
      <c r="E32" s="221"/>
      <c r="F32" s="219">
        <v>39</v>
      </c>
      <c r="G32" s="220"/>
      <c r="H32" s="220"/>
      <c r="J32" s="208">
        <v>39</v>
      </c>
      <c r="K32" s="209">
        <v>2790</v>
      </c>
      <c r="L32" s="209">
        <v>3020</v>
      </c>
    </row>
    <row r="33" spans="2:12" ht="14.25">
      <c r="B33" s="219">
        <v>40</v>
      </c>
      <c r="C33" s="220"/>
      <c r="D33" s="220"/>
      <c r="E33" s="221"/>
      <c r="F33" s="219">
        <v>40</v>
      </c>
      <c r="G33" s="220"/>
      <c r="H33" s="220"/>
      <c r="J33" s="208">
        <v>40</v>
      </c>
      <c r="K33" s="209">
        <v>2830</v>
      </c>
      <c r="L33" s="209">
        <v>3060</v>
      </c>
    </row>
    <row r="34" spans="2:12" ht="14.25">
      <c r="B34" s="219">
        <v>41</v>
      </c>
      <c r="C34" s="220"/>
      <c r="D34" s="220"/>
      <c r="E34" s="221"/>
      <c r="F34" s="219">
        <v>41</v>
      </c>
      <c r="G34" s="220"/>
      <c r="H34" s="220"/>
      <c r="J34" s="208">
        <v>41</v>
      </c>
      <c r="K34" s="209">
        <v>2870</v>
      </c>
      <c r="L34" s="209">
        <v>3100</v>
      </c>
    </row>
    <row r="35" spans="2:12" ht="14.25">
      <c r="B35" s="219">
        <v>42</v>
      </c>
      <c r="C35" s="220"/>
      <c r="D35" s="220"/>
      <c r="E35" s="221"/>
      <c r="F35" s="219">
        <v>42</v>
      </c>
      <c r="G35" s="220"/>
      <c r="H35" s="220"/>
      <c r="J35" s="208">
        <v>42</v>
      </c>
      <c r="K35" s="209">
        <v>2910</v>
      </c>
      <c r="L35" s="209">
        <v>3150</v>
      </c>
    </row>
    <row r="36" spans="2:12" ht="14.25">
      <c r="B36" s="219">
        <v>43</v>
      </c>
      <c r="C36" s="220"/>
      <c r="D36" s="220"/>
      <c r="E36" s="221"/>
      <c r="F36" s="219">
        <v>43</v>
      </c>
      <c r="G36" s="220"/>
      <c r="H36" s="220"/>
      <c r="J36" s="208">
        <v>43</v>
      </c>
      <c r="K36" s="209">
        <v>2950</v>
      </c>
      <c r="L36" s="209">
        <v>3190</v>
      </c>
    </row>
    <row r="37" spans="2:12" ht="14.25">
      <c r="B37" s="219">
        <v>44</v>
      </c>
      <c r="C37" s="220"/>
      <c r="D37" s="220"/>
      <c r="E37" s="221"/>
      <c r="F37" s="219">
        <v>44</v>
      </c>
      <c r="G37" s="220"/>
      <c r="H37" s="220"/>
      <c r="J37" s="208">
        <v>44</v>
      </c>
      <c r="K37" s="209">
        <v>2990</v>
      </c>
      <c r="L37" s="209">
        <v>3230</v>
      </c>
    </row>
    <row r="38" spans="2:12" ht="14.25">
      <c r="B38" s="219">
        <v>45</v>
      </c>
      <c r="C38" s="220"/>
      <c r="D38" s="220"/>
      <c r="E38" s="221"/>
      <c r="F38" s="219">
        <v>45</v>
      </c>
      <c r="G38" s="220"/>
      <c r="H38" s="220"/>
      <c r="J38" s="208">
        <v>45</v>
      </c>
      <c r="K38" s="209">
        <v>3030</v>
      </c>
      <c r="L38" s="209">
        <v>3270</v>
      </c>
    </row>
    <row r="39" spans="2:12" ht="14.25">
      <c r="B39" s="219">
        <v>46</v>
      </c>
      <c r="C39" s="220"/>
      <c r="D39" s="220"/>
      <c r="E39" s="221"/>
      <c r="F39" s="219">
        <v>46</v>
      </c>
      <c r="G39" s="220"/>
      <c r="H39" s="220"/>
      <c r="J39" s="208">
        <v>46</v>
      </c>
      <c r="K39" s="209">
        <v>3110</v>
      </c>
      <c r="L39" s="209">
        <v>3360</v>
      </c>
    </row>
    <row r="40" spans="2:12" ht="14.25">
      <c r="B40" s="219">
        <v>47</v>
      </c>
      <c r="C40" s="220"/>
      <c r="D40" s="220"/>
      <c r="E40" s="221"/>
      <c r="F40" s="219">
        <v>47</v>
      </c>
      <c r="G40" s="220"/>
      <c r="H40" s="220"/>
      <c r="J40" s="208">
        <v>47</v>
      </c>
      <c r="K40" s="209">
        <v>3190</v>
      </c>
      <c r="L40" s="209">
        <v>3440</v>
      </c>
    </row>
    <row r="41" spans="2:12" ht="14.25">
      <c r="B41" s="219">
        <v>48</v>
      </c>
      <c r="C41" s="220"/>
      <c r="D41" s="220"/>
      <c r="E41" s="221"/>
      <c r="F41" s="219">
        <v>48</v>
      </c>
      <c r="G41" s="220"/>
      <c r="H41" s="220"/>
      <c r="J41" s="208">
        <v>48</v>
      </c>
      <c r="K41" s="209">
        <v>3280</v>
      </c>
      <c r="L41" s="209">
        <v>3530</v>
      </c>
    </row>
    <row r="42" spans="2:12" ht="14.25">
      <c r="B42" s="219">
        <v>49</v>
      </c>
      <c r="C42" s="220"/>
      <c r="D42" s="220"/>
      <c r="E42" s="221"/>
      <c r="F42" s="219">
        <v>49</v>
      </c>
      <c r="G42" s="220"/>
      <c r="H42" s="220"/>
      <c r="J42" s="208">
        <v>49</v>
      </c>
      <c r="K42" s="209">
        <v>3360</v>
      </c>
      <c r="L42" s="209">
        <v>3610</v>
      </c>
    </row>
    <row r="43" spans="2:12" ht="14.25">
      <c r="B43" s="219">
        <v>50</v>
      </c>
      <c r="C43" s="220"/>
      <c r="D43" s="220"/>
      <c r="E43" s="221"/>
      <c r="F43" s="219">
        <v>50</v>
      </c>
      <c r="G43" s="220"/>
      <c r="H43" s="220"/>
      <c r="J43" s="208">
        <v>50</v>
      </c>
      <c r="K43" s="209">
        <v>3410</v>
      </c>
      <c r="L43" s="209">
        <v>3660</v>
      </c>
    </row>
    <row r="44" spans="2:12" ht="14.25">
      <c r="B44" s="219">
        <v>51</v>
      </c>
      <c r="C44" s="220"/>
      <c r="D44" s="220"/>
      <c r="E44" s="221"/>
      <c r="F44" s="219">
        <v>51</v>
      </c>
      <c r="G44" s="220"/>
      <c r="H44" s="220"/>
      <c r="J44" s="208">
        <v>51</v>
      </c>
      <c r="K44" s="209">
        <v>3460</v>
      </c>
      <c r="L44" s="209">
        <v>3710</v>
      </c>
    </row>
    <row r="45" spans="2:12" ht="14.25">
      <c r="B45" s="219">
        <v>52</v>
      </c>
      <c r="C45" s="220"/>
      <c r="D45" s="220"/>
      <c r="E45" s="221"/>
      <c r="F45" s="219">
        <v>52</v>
      </c>
      <c r="G45" s="220"/>
      <c r="H45" s="220"/>
      <c r="J45" s="208">
        <v>52</v>
      </c>
      <c r="K45" s="209">
        <v>3510</v>
      </c>
      <c r="L45" s="209">
        <v>3760</v>
      </c>
    </row>
    <row r="46" spans="2:12" ht="14.25">
      <c r="B46" s="219">
        <v>53</v>
      </c>
      <c r="C46" s="220"/>
      <c r="D46" s="220"/>
      <c r="E46" s="221"/>
      <c r="F46" s="219">
        <v>53</v>
      </c>
      <c r="G46" s="220"/>
      <c r="H46" s="220"/>
      <c r="J46" s="208">
        <v>53</v>
      </c>
      <c r="K46" s="209">
        <v>3560</v>
      </c>
      <c r="L46" s="209">
        <v>3810</v>
      </c>
    </row>
    <row r="47" spans="2:12" ht="14.25">
      <c r="B47" s="219">
        <v>54</v>
      </c>
      <c r="C47" s="220"/>
      <c r="D47" s="220"/>
      <c r="E47" s="221"/>
      <c r="F47" s="219">
        <v>54</v>
      </c>
      <c r="G47" s="220"/>
      <c r="H47" s="220"/>
      <c r="J47" s="208">
        <v>54</v>
      </c>
      <c r="K47" s="209">
        <v>3610</v>
      </c>
      <c r="L47" s="209">
        <v>3860</v>
      </c>
    </row>
    <row r="48" spans="2:12" ht="14.25">
      <c r="B48" s="219">
        <v>55</v>
      </c>
      <c r="C48" s="220"/>
      <c r="D48" s="220"/>
      <c r="E48" s="221"/>
      <c r="F48" s="219">
        <v>55</v>
      </c>
      <c r="G48" s="220"/>
      <c r="H48" s="220"/>
      <c r="J48" s="208">
        <v>55</v>
      </c>
      <c r="K48" s="209">
        <v>3660</v>
      </c>
      <c r="L48" s="209">
        <v>3920</v>
      </c>
    </row>
    <row r="49" spans="2:12" ht="14.25">
      <c r="B49" s="219">
        <v>56</v>
      </c>
      <c r="C49" s="220"/>
      <c r="D49" s="220"/>
      <c r="E49" s="221"/>
      <c r="F49" s="219">
        <v>56</v>
      </c>
      <c r="G49" s="220"/>
      <c r="H49" s="220"/>
      <c r="J49" s="208">
        <v>56</v>
      </c>
      <c r="K49" s="209">
        <v>3710</v>
      </c>
      <c r="L49" s="209">
        <v>3970</v>
      </c>
    </row>
    <row r="50" spans="2:12" ht="14.25">
      <c r="B50" s="219">
        <v>57</v>
      </c>
      <c r="C50" s="220"/>
      <c r="D50" s="220"/>
      <c r="E50" s="221"/>
      <c r="F50" s="219">
        <v>57</v>
      </c>
      <c r="G50" s="220"/>
      <c r="H50" s="220"/>
      <c r="J50" s="208">
        <v>57</v>
      </c>
      <c r="K50" s="209">
        <v>3760</v>
      </c>
      <c r="L50" s="209">
        <v>4020</v>
      </c>
    </row>
    <row r="51" spans="2:12" ht="14.25">
      <c r="B51" s="219">
        <v>58</v>
      </c>
      <c r="C51" s="220"/>
      <c r="D51" s="220"/>
      <c r="E51" s="221"/>
      <c r="F51" s="219">
        <v>58</v>
      </c>
      <c r="G51" s="220"/>
      <c r="H51" s="220"/>
      <c r="J51" s="208">
        <v>58</v>
      </c>
      <c r="K51" s="209">
        <v>3820</v>
      </c>
      <c r="L51" s="209">
        <v>4080</v>
      </c>
    </row>
    <row r="52" spans="2:12" ht="14.25">
      <c r="B52" s="219">
        <v>59</v>
      </c>
      <c r="C52" s="220"/>
      <c r="D52" s="220"/>
      <c r="E52" s="221"/>
      <c r="F52" s="219">
        <v>59</v>
      </c>
      <c r="G52" s="220"/>
      <c r="H52" s="220"/>
      <c r="J52" s="208">
        <v>59</v>
      </c>
      <c r="K52" s="209">
        <v>3870</v>
      </c>
      <c r="L52" s="209">
        <v>4130</v>
      </c>
    </row>
    <row r="53" spans="2:12" ht="14.25">
      <c r="B53" s="222">
        <v>60</v>
      </c>
      <c r="C53" s="223"/>
      <c r="D53" s="223"/>
      <c r="E53" s="221"/>
      <c r="F53" s="219">
        <v>60</v>
      </c>
      <c r="G53" s="220"/>
      <c r="H53" s="220"/>
      <c r="J53" s="208">
        <v>60</v>
      </c>
      <c r="K53" s="209">
        <v>3930</v>
      </c>
      <c r="L53" s="209">
        <v>4190</v>
      </c>
    </row>
    <row r="54" spans="2:12" ht="14.25">
      <c r="B54" s="222">
        <v>61</v>
      </c>
      <c r="C54" s="223"/>
      <c r="D54" s="223"/>
      <c r="E54" s="221"/>
      <c r="F54" s="219">
        <v>61</v>
      </c>
      <c r="G54" s="220"/>
      <c r="H54" s="220"/>
      <c r="J54" s="208">
        <v>61</v>
      </c>
      <c r="K54" s="209">
        <v>3990</v>
      </c>
      <c r="L54" s="209">
        <v>4250</v>
      </c>
    </row>
    <row r="55" spans="2:12" ht="14.25">
      <c r="B55" s="222">
        <v>62</v>
      </c>
      <c r="C55" s="223"/>
      <c r="D55" s="223"/>
      <c r="E55" s="221"/>
      <c r="F55" s="219">
        <v>62</v>
      </c>
      <c r="G55" s="220"/>
      <c r="H55" s="220"/>
      <c r="J55" s="208">
        <v>62</v>
      </c>
      <c r="K55" s="209">
        <v>4060</v>
      </c>
      <c r="L55" s="209">
        <v>4320</v>
      </c>
    </row>
    <row r="56" spans="2:12" ht="14.25">
      <c r="B56" s="222">
        <v>63</v>
      </c>
      <c r="C56" s="223"/>
      <c r="D56" s="223"/>
      <c r="E56" s="221"/>
      <c r="F56" s="219">
        <v>63</v>
      </c>
      <c r="G56" s="220"/>
      <c r="H56" s="220"/>
      <c r="J56" s="208">
        <v>63</v>
      </c>
      <c r="K56" s="209">
        <v>4180</v>
      </c>
      <c r="L56" s="209">
        <v>4440</v>
      </c>
    </row>
    <row r="57" spans="2:12" ht="14.25">
      <c r="B57" s="222">
        <v>64</v>
      </c>
      <c r="C57" s="223"/>
      <c r="D57" s="223"/>
      <c r="E57" s="221"/>
      <c r="F57" s="219">
        <v>64</v>
      </c>
      <c r="G57" s="220"/>
      <c r="H57" s="220"/>
      <c r="J57" s="208">
        <v>64</v>
      </c>
      <c r="K57" s="209">
        <v>4310</v>
      </c>
      <c r="L57" s="209">
        <v>4570</v>
      </c>
    </row>
    <row r="58" spans="2:12" ht="14.25">
      <c r="B58" s="222"/>
      <c r="C58" s="221"/>
      <c r="D58" s="221"/>
      <c r="E58" s="221"/>
      <c r="F58" s="222"/>
      <c r="G58" s="221"/>
      <c r="H58" s="221"/>
      <c r="J58" s="208">
        <v>65</v>
      </c>
      <c r="K58" s="209">
        <v>4450</v>
      </c>
      <c r="L58" s="209">
        <v>4700</v>
      </c>
    </row>
    <row r="60" spans="2:10" ht="14.25">
      <c r="B60" s="214"/>
      <c r="F60" s="214"/>
      <c r="J60" s="125"/>
    </row>
    <row r="61" spans="2:10" ht="14.25">
      <c r="B61" s="224"/>
      <c r="F61" s="224"/>
      <c r="J61" s="126"/>
    </row>
  </sheetData>
  <sheetProtection/>
  <mergeCells count="3">
    <mergeCell ref="K8:L8"/>
    <mergeCell ref="C8:D8"/>
    <mergeCell ref="G8:H8"/>
  </mergeCells>
  <conditionalFormatting sqref="B9:B52">
    <cfRule type="expression" priority="13" dxfId="7" stopIfTrue="1">
      <formula>MOD(ROW(),2)=0</formula>
    </cfRule>
    <cfRule type="expression" priority="14" dxfId="6" stopIfTrue="1">
      <formula>MOD(ROW(),2)&lt;&gt;0</formula>
    </cfRule>
  </conditionalFormatting>
  <conditionalFormatting sqref="C9:D52">
    <cfRule type="expression" priority="15" dxfId="1" stopIfTrue="1">
      <formula>MOD(ROW(),2)=0</formula>
    </cfRule>
    <cfRule type="expression" priority="16" dxfId="0" stopIfTrue="1">
      <formula>MOD(ROW(),2)&lt;&gt;0</formula>
    </cfRule>
  </conditionalFormatting>
  <conditionalFormatting sqref="F9:F57">
    <cfRule type="expression" priority="9" dxfId="7" stopIfTrue="1">
      <formula>MOD(ROW(),2)=0</formula>
    </cfRule>
    <cfRule type="expression" priority="10" dxfId="6" stopIfTrue="1">
      <formula>MOD(ROW(),2)&lt;&gt;0</formula>
    </cfRule>
  </conditionalFormatting>
  <conditionalFormatting sqref="G9:H57">
    <cfRule type="expression" priority="11" dxfId="1" stopIfTrue="1">
      <formula>MOD(ROW(),2)=0</formula>
    </cfRule>
    <cfRule type="expression" priority="12" dxfId="0" stopIfTrue="1">
      <formula>MOD(ROW(),2)&lt;&gt;0</formula>
    </cfRule>
  </conditionalFormatting>
  <conditionalFormatting sqref="J9">
    <cfRule type="expression" priority="5" dxfId="7" stopIfTrue="1">
      <formula>MOD(ROW(),2)=0</formula>
    </cfRule>
    <cfRule type="expression" priority="6" dxfId="6" stopIfTrue="1">
      <formula>MOD(ROW(),2)&lt;&gt;0</formula>
    </cfRule>
  </conditionalFormatting>
  <conditionalFormatting sqref="K9:L9">
    <cfRule type="expression" priority="7" dxfId="1" stopIfTrue="1">
      <formula>MOD(ROW(),2)=0</formula>
    </cfRule>
    <cfRule type="expression" priority="8" dxfId="0" stopIfTrue="1">
      <formula>MOD(ROW(),2)&lt;&gt;0</formula>
    </cfRule>
  </conditionalFormatting>
  <conditionalFormatting sqref="J10:J58">
    <cfRule type="expression" priority="1" dxfId="7" stopIfTrue="1">
      <formula>MOD(ROW(),2)=0</formula>
    </cfRule>
    <cfRule type="expression" priority="2" dxfId="6" stopIfTrue="1">
      <formula>MOD(ROW(),2)&lt;&gt;0</formula>
    </cfRule>
  </conditionalFormatting>
  <conditionalFormatting sqref="K10:L58">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9"/>
  <dimension ref="A2:AQ55"/>
  <sheetViews>
    <sheetView zoomScalePageLayoutView="0" workbookViewId="0" topLeftCell="A1">
      <selection activeCell="I31" sqref="I31"/>
    </sheetView>
  </sheetViews>
  <sheetFormatPr defaultColWidth="9.140625" defaultRowHeight="12.75"/>
  <cols>
    <col min="1" max="1" width="14.28125" style="25" customWidth="1"/>
    <col min="2" max="22" width="9.140625" style="25" customWidth="1"/>
    <col min="23" max="23" width="14.28125" style="25" customWidth="1"/>
    <col min="24" max="16384" width="9.140625" style="25" customWidth="1"/>
  </cols>
  <sheetData>
    <row r="2" spans="1:23" ht="14.25">
      <c r="A2" s="26" t="s">
        <v>82</v>
      </c>
      <c r="W2" s="26" t="s">
        <v>82</v>
      </c>
    </row>
    <row r="3" spans="1:32" ht="21">
      <c r="A3" s="26" t="s">
        <v>143</v>
      </c>
      <c r="K3" s="25" t="s">
        <v>135</v>
      </c>
      <c r="W3" s="26" t="s">
        <v>144</v>
      </c>
      <c r="AF3" s="25" t="s">
        <v>136</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250.5</v>
      </c>
      <c r="C7" s="210">
        <v>127.6</v>
      </c>
      <c r="D7" s="210">
        <v>86.6</v>
      </c>
      <c r="E7" s="210">
        <v>66.1</v>
      </c>
      <c r="F7" s="210">
        <v>53.9</v>
      </c>
      <c r="G7" s="210">
        <v>45.7</v>
      </c>
      <c r="H7" s="210">
        <v>39.9</v>
      </c>
      <c r="I7" s="210">
        <v>35.5</v>
      </c>
      <c r="J7" s="210">
        <v>32.1</v>
      </c>
      <c r="K7" s="210">
        <v>29.4</v>
      </c>
      <c r="L7" s="210">
        <v>27.2</v>
      </c>
      <c r="M7" s="210">
        <v>25.4</v>
      </c>
      <c r="N7" s="210">
        <v>23.8</v>
      </c>
      <c r="O7" s="210">
        <v>22.5</v>
      </c>
      <c r="P7" s="210">
        <v>21.4</v>
      </c>
      <c r="Q7" s="210">
        <v>20.4</v>
      </c>
      <c r="R7" s="210">
        <v>19.5</v>
      </c>
      <c r="S7" s="210">
        <v>18.7</v>
      </c>
      <c r="T7" s="210">
        <v>18</v>
      </c>
      <c r="U7" s="210">
        <v>17.4</v>
      </c>
      <c r="W7" s="208">
        <v>16</v>
      </c>
      <c r="X7" s="210">
        <v>237.5</v>
      </c>
      <c r="Y7" s="210">
        <v>120.9</v>
      </c>
      <c r="Z7" s="210">
        <v>82.1</v>
      </c>
      <c r="AA7" s="210">
        <v>62.7</v>
      </c>
      <c r="AB7" s="210">
        <v>51.1</v>
      </c>
      <c r="AC7" s="210">
        <v>43.3</v>
      </c>
      <c r="AD7" s="210">
        <v>37.8</v>
      </c>
      <c r="AE7" s="210">
        <v>33.7</v>
      </c>
      <c r="AF7" s="210">
        <v>30.5</v>
      </c>
      <c r="AG7" s="210">
        <v>27.9</v>
      </c>
      <c r="AH7" s="210">
        <v>25.8</v>
      </c>
      <c r="AI7" s="210">
        <v>24.1</v>
      </c>
      <c r="AJ7" s="210">
        <v>22.6</v>
      </c>
      <c r="AK7" s="210">
        <v>21.3</v>
      </c>
      <c r="AL7" s="210">
        <v>20.3</v>
      </c>
      <c r="AM7" s="210">
        <v>19.3</v>
      </c>
      <c r="AN7" s="210">
        <v>18.5</v>
      </c>
      <c r="AO7" s="210">
        <v>17.7</v>
      </c>
      <c r="AP7" s="210">
        <v>17.1</v>
      </c>
      <c r="AQ7" s="210">
        <v>16.5</v>
      </c>
    </row>
    <row r="8" spans="1:43" ht="14.25">
      <c r="A8" s="208">
        <v>17</v>
      </c>
      <c r="B8" s="210">
        <v>254.6</v>
      </c>
      <c r="C8" s="210">
        <v>129.7</v>
      </c>
      <c r="D8" s="210">
        <v>88</v>
      </c>
      <c r="E8" s="210">
        <v>67.2</v>
      </c>
      <c r="F8" s="210">
        <v>54.8</v>
      </c>
      <c r="G8" s="210">
        <v>46.4</v>
      </c>
      <c r="H8" s="210">
        <v>40.5</v>
      </c>
      <c r="I8" s="210">
        <v>36.1</v>
      </c>
      <c r="J8" s="210">
        <v>32.6</v>
      </c>
      <c r="K8" s="210">
        <v>29.9</v>
      </c>
      <c r="L8" s="210">
        <v>27.7</v>
      </c>
      <c r="M8" s="210">
        <v>25.8</v>
      </c>
      <c r="N8" s="210">
        <v>24.2</v>
      </c>
      <c r="O8" s="210">
        <v>22.9</v>
      </c>
      <c r="P8" s="210">
        <v>21.7</v>
      </c>
      <c r="Q8" s="210">
        <v>20.7</v>
      </c>
      <c r="R8" s="210">
        <v>19.8</v>
      </c>
      <c r="S8" s="210">
        <v>19</v>
      </c>
      <c r="T8" s="210">
        <v>18.3</v>
      </c>
      <c r="U8" s="210">
        <v>17.7</v>
      </c>
      <c r="W8" s="208">
        <v>17</v>
      </c>
      <c r="X8" s="210">
        <v>241.1</v>
      </c>
      <c r="Y8" s="210">
        <v>122.8</v>
      </c>
      <c r="Z8" s="210">
        <v>83.3</v>
      </c>
      <c r="AA8" s="210">
        <v>63.6</v>
      </c>
      <c r="AB8" s="210">
        <v>51.8</v>
      </c>
      <c r="AC8" s="210">
        <v>44</v>
      </c>
      <c r="AD8" s="210">
        <v>38.4</v>
      </c>
      <c r="AE8" s="210">
        <v>34.2</v>
      </c>
      <c r="AF8" s="210">
        <v>30.9</v>
      </c>
      <c r="AG8" s="210">
        <v>28.3</v>
      </c>
      <c r="AH8" s="210">
        <v>26.2</v>
      </c>
      <c r="AI8" s="210">
        <v>24.4</v>
      </c>
      <c r="AJ8" s="210">
        <v>22.9</v>
      </c>
      <c r="AK8" s="210">
        <v>21.7</v>
      </c>
      <c r="AL8" s="210">
        <v>20.6</v>
      </c>
      <c r="AM8" s="210">
        <v>19.6</v>
      </c>
      <c r="AN8" s="210">
        <v>18.8</v>
      </c>
      <c r="AO8" s="210">
        <v>18</v>
      </c>
      <c r="AP8" s="210">
        <v>17.3</v>
      </c>
      <c r="AQ8" s="210">
        <v>16.7</v>
      </c>
    </row>
    <row r="9" spans="1:43" ht="14.25">
      <c r="A9" s="208">
        <v>18</v>
      </c>
      <c r="B9" s="210">
        <v>258.8</v>
      </c>
      <c r="C9" s="210">
        <v>131.8</v>
      </c>
      <c r="D9" s="210">
        <v>89.5</v>
      </c>
      <c r="E9" s="210">
        <v>68.3</v>
      </c>
      <c r="F9" s="210">
        <v>55.7</v>
      </c>
      <c r="G9" s="210">
        <v>47.2</v>
      </c>
      <c r="H9" s="210">
        <v>41.2</v>
      </c>
      <c r="I9" s="210">
        <v>36.7</v>
      </c>
      <c r="J9" s="210">
        <v>33.2</v>
      </c>
      <c r="K9" s="210">
        <v>30.4</v>
      </c>
      <c r="L9" s="210">
        <v>28.1</v>
      </c>
      <c r="M9" s="210">
        <v>26.2</v>
      </c>
      <c r="N9" s="210">
        <v>24.6</v>
      </c>
      <c r="O9" s="210">
        <v>23.3</v>
      </c>
      <c r="P9" s="210">
        <v>22.1</v>
      </c>
      <c r="Q9" s="210">
        <v>21</v>
      </c>
      <c r="R9" s="210">
        <v>20.1</v>
      </c>
      <c r="S9" s="210">
        <v>19.3</v>
      </c>
      <c r="T9" s="210">
        <v>18.6</v>
      </c>
      <c r="U9" s="210">
        <v>18</v>
      </c>
      <c r="W9" s="208">
        <v>18</v>
      </c>
      <c r="X9" s="210">
        <v>244.7</v>
      </c>
      <c r="Y9" s="210">
        <v>124.6</v>
      </c>
      <c r="Z9" s="210">
        <v>84.6</v>
      </c>
      <c r="AA9" s="210">
        <v>64.6</v>
      </c>
      <c r="AB9" s="210">
        <v>52.6</v>
      </c>
      <c r="AC9" s="210">
        <v>44.6</v>
      </c>
      <c r="AD9" s="210">
        <v>39</v>
      </c>
      <c r="AE9" s="210">
        <v>34.7</v>
      </c>
      <c r="AF9" s="210">
        <v>31.4</v>
      </c>
      <c r="AG9" s="210">
        <v>28.7</v>
      </c>
      <c r="AH9" s="210">
        <v>26.6</v>
      </c>
      <c r="AI9" s="210">
        <v>24.8</v>
      </c>
      <c r="AJ9" s="210">
        <v>23.3</v>
      </c>
      <c r="AK9" s="210">
        <v>22</v>
      </c>
      <c r="AL9" s="210">
        <v>20.9</v>
      </c>
      <c r="AM9" s="210">
        <v>19.9</v>
      </c>
      <c r="AN9" s="210">
        <v>19</v>
      </c>
      <c r="AO9" s="210">
        <v>18.3</v>
      </c>
      <c r="AP9" s="210">
        <v>17.6</v>
      </c>
      <c r="AQ9" s="210">
        <v>17</v>
      </c>
    </row>
    <row r="10" spans="1:43" ht="14.25">
      <c r="A10" s="208">
        <v>19</v>
      </c>
      <c r="B10" s="210">
        <v>263</v>
      </c>
      <c r="C10" s="210">
        <v>133.9</v>
      </c>
      <c r="D10" s="210">
        <v>90.9</v>
      </c>
      <c r="E10" s="210">
        <v>69.4</v>
      </c>
      <c r="F10" s="210">
        <v>56.6</v>
      </c>
      <c r="G10" s="210">
        <v>48</v>
      </c>
      <c r="H10" s="210">
        <v>41.9</v>
      </c>
      <c r="I10" s="210">
        <v>37.3</v>
      </c>
      <c r="J10" s="210">
        <v>33.7</v>
      </c>
      <c r="K10" s="210">
        <v>30.9</v>
      </c>
      <c r="L10" s="210">
        <v>28.6</v>
      </c>
      <c r="M10" s="210">
        <v>26.6</v>
      </c>
      <c r="N10" s="210">
        <v>25</v>
      </c>
      <c r="O10" s="210">
        <v>23.6</v>
      </c>
      <c r="P10" s="210">
        <v>22.4</v>
      </c>
      <c r="Q10" s="210">
        <v>21.4</v>
      </c>
      <c r="R10" s="210">
        <v>20.5</v>
      </c>
      <c r="S10" s="210">
        <v>19.7</v>
      </c>
      <c r="T10" s="210">
        <v>18.9</v>
      </c>
      <c r="U10" s="210">
        <v>18.3</v>
      </c>
      <c r="W10" s="208">
        <v>19</v>
      </c>
      <c r="X10" s="210">
        <v>248.4</v>
      </c>
      <c r="Y10" s="210">
        <v>126.5</v>
      </c>
      <c r="Z10" s="210">
        <v>85.9</v>
      </c>
      <c r="AA10" s="210">
        <v>65.6</v>
      </c>
      <c r="AB10" s="210">
        <v>53.4</v>
      </c>
      <c r="AC10" s="210">
        <v>45.3</v>
      </c>
      <c r="AD10" s="210">
        <v>39.5</v>
      </c>
      <c r="AE10" s="210">
        <v>35.2</v>
      </c>
      <c r="AF10" s="210">
        <v>31.9</v>
      </c>
      <c r="AG10" s="210">
        <v>29.2</v>
      </c>
      <c r="AH10" s="210">
        <v>27</v>
      </c>
      <c r="AI10" s="210">
        <v>25.2</v>
      </c>
      <c r="AJ10" s="210">
        <v>23.6</v>
      </c>
      <c r="AK10" s="210">
        <v>22.3</v>
      </c>
      <c r="AL10" s="210">
        <v>21.2</v>
      </c>
      <c r="AM10" s="210">
        <v>20.2</v>
      </c>
      <c r="AN10" s="210">
        <v>19.3</v>
      </c>
      <c r="AO10" s="210">
        <v>18.6</v>
      </c>
      <c r="AP10" s="210">
        <v>17.9</v>
      </c>
      <c r="AQ10" s="210">
        <v>17.3</v>
      </c>
    </row>
    <row r="11" spans="1:43" ht="14.25">
      <c r="A11" s="208">
        <v>20</v>
      </c>
      <c r="B11" s="210">
        <v>266.9</v>
      </c>
      <c r="C11" s="210">
        <v>135.9</v>
      </c>
      <c r="D11" s="210">
        <v>92.3</v>
      </c>
      <c r="E11" s="210">
        <v>70.5</v>
      </c>
      <c r="F11" s="210">
        <v>57.4</v>
      </c>
      <c r="G11" s="210">
        <v>48.7</v>
      </c>
      <c r="H11" s="210">
        <v>42.5</v>
      </c>
      <c r="I11" s="210">
        <v>37.8</v>
      </c>
      <c r="J11" s="210">
        <v>34.2</v>
      </c>
      <c r="K11" s="210">
        <v>31.3</v>
      </c>
      <c r="L11" s="210">
        <v>29</v>
      </c>
      <c r="M11" s="210">
        <v>27</v>
      </c>
      <c r="N11" s="210">
        <v>25.4</v>
      </c>
      <c r="O11" s="210">
        <v>24</v>
      </c>
      <c r="P11" s="210">
        <v>22.8</v>
      </c>
      <c r="Q11" s="210">
        <v>21.7</v>
      </c>
      <c r="R11" s="210">
        <v>20.8</v>
      </c>
      <c r="S11" s="210">
        <v>19.9</v>
      </c>
      <c r="T11" s="210">
        <v>19.2</v>
      </c>
      <c r="U11" s="210">
        <v>18.6</v>
      </c>
      <c r="W11" s="208">
        <v>20</v>
      </c>
      <c r="X11" s="210">
        <v>252.1</v>
      </c>
      <c r="Y11" s="210">
        <v>128.4</v>
      </c>
      <c r="Z11" s="210">
        <v>87.2</v>
      </c>
      <c r="AA11" s="210">
        <v>66.6</v>
      </c>
      <c r="AB11" s="210">
        <v>54.2</v>
      </c>
      <c r="AC11" s="210">
        <v>46</v>
      </c>
      <c r="AD11" s="210">
        <v>40.1</v>
      </c>
      <c r="AE11" s="210">
        <v>35.7</v>
      </c>
      <c r="AF11" s="210">
        <v>32.3</v>
      </c>
      <c r="AG11" s="210">
        <v>29.6</v>
      </c>
      <c r="AH11" s="210">
        <v>27.4</v>
      </c>
      <c r="AI11" s="210">
        <v>25.5</v>
      </c>
      <c r="AJ11" s="210">
        <v>24</v>
      </c>
      <c r="AK11" s="210">
        <v>22.7</v>
      </c>
      <c r="AL11" s="210">
        <v>21.5</v>
      </c>
      <c r="AM11" s="210">
        <v>20.5</v>
      </c>
      <c r="AN11" s="210">
        <v>19.6</v>
      </c>
      <c r="AO11" s="210">
        <v>18.8</v>
      </c>
      <c r="AP11" s="210">
        <v>18.1</v>
      </c>
      <c r="AQ11" s="210">
        <v>17.5</v>
      </c>
    </row>
    <row r="12" spans="1:43" ht="14.25">
      <c r="A12" s="208">
        <v>21</v>
      </c>
      <c r="B12" s="210">
        <v>270.8</v>
      </c>
      <c r="C12" s="210">
        <v>137.9</v>
      </c>
      <c r="D12" s="210">
        <v>93.6</v>
      </c>
      <c r="E12" s="210">
        <v>71.5</v>
      </c>
      <c r="F12" s="210">
        <v>58.2</v>
      </c>
      <c r="G12" s="210">
        <v>49.4</v>
      </c>
      <c r="H12" s="210">
        <v>43.1</v>
      </c>
      <c r="I12" s="210">
        <v>38.4</v>
      </c>
      <c r="J12" s="210">
        <v>34.7</v>
      </c>
      <c r="K12" s="210">
        <v>31.8</v>
      </c>
      <c r="L12" s="210">
        <v>29.4</v>
      </c>
      <c r="M12" s="210">
        <v>27.4</v>
      </c>
      <c r="N12" s="210">
        <v>25.8</v>
      </c>
      <c r="O12" s="210">
        <v>24.3</v>
      </c>
      <c r="P12" s="210">
        <v>23.1</v>
      </c>
      <c r="Q12" s="210">
        <v>22</v>
      </c>
      <c r="R12" s="210">
        <v>21.1</v>
      </c>
      <c r="S12" s="210">
        <v>20.2</v>
      </c>
      <c r="T12" s="210">
        <v>19.5</v>
      </c>
      <c r="U12" s="210">
        <v>18.8</v>
      </c>
      <c r="W12" s="208">
        <v>21</v>
      </c>
      <c r="X12" s="210">
        <v>255.9</v>
      </c>
      <c r="Y12" s="210">
        <v>130.3</v>
      </c>
      <c r="Z12" s="210">
        <v>88.5</v>
      </c>
      <c r="AA12" s="210">
        <v>67.6</v>
      </c>
      <c r="AB12" s="210">
        <v>55</v>
      </c>
      <c r="AC12" s="210">
        <v>46.7</v>
      </c>
      <c r="AD12" s="210">
        <v>40.7</v>
      </c>
      <c r="AE12" s="210">
        <v>36.3</v>
      </c>
      <c r="AF12" s="210">
        <v>32.8</v>
      </c>
      <c r="AG12" s="210">
        <v>30.1</v>
      </c>
      <c r="AH12" s="210">
        <v>27.8</v>
      </c>
      <c r="AI12" s="210">
        <v>25.9</v>
      </c>
      <c r="AJ12" s="210">
        <v>24.3</v>
      </c>
      <c r="AK12" s="210">
        <v>23</v>
      </c>
      <c r="AL12" s="210">
        <v>21.8</v>
      </c>
      <c r="AM12" s="210">
        <v>20.8</v>
      </c>
      <c r="AN12" s="210">
        <v>19.9</v>
      </c>
      <c r="AO12" s="210">
        <v>19.1</v>
      </c>
      <c r="AP12" s="210">
        <v>18.4</v>
      </c>
      <c r="AQ12" s="210">
        <v>17.8</v>
      </c>
    </row>
    <row r="13" spans="1:43" ht="14.25">
      <c r="A13" s="208">
        <v>22</v>
      </c>
      <c r="B13" s="210">
        <v>274.8</v>
      </c>
      <c r="C13" s="210">
        <v>140</v>
      </c>
      <c r="D13" s="210">
        <v>95</v>
      </c>
      <c r="E13" s="210">
        <v>72.6</v>
      </c>
      <c r="F13" s="210">
        <v>59.1</v>
      </c>
      <c r="G13" s="210">
        <v>50.1</v>
      </c>
      <c r="H13" s="210">
        <v>43.8</v>
      </c>
      <c r="I13" s="210">
        <v>39</v>
      </c>
      <c r="J13" s="210">
        <v>35.3</v>
      </c>
      <c r="K13" s="210">
        <v>32.3</v>
      </c>
      <c r="L13" s="210">
        <v>29.9</v>
      </c>
      <c r="M13" s="210">
        <v>27.9</v>
      </c>
      <c r="N13" s="210">
        <v>26.2</v>
      </c>
      <c r="O13" s="210">
        <v>24.7</v>
      </c>
      <c r="P13" s="210">
        <v>23.4</v>
      </c>
      <c r="Q13" s="210">
        <v>22.4</v>
      </c>
      <c r="R13" s="210">
        <v>21.4</v>
      </c>
      <c r="S13" s="210">
        <v>20.5</v>
      </c>
      <c r="T13" s="210">
        <v>19.8</v>
      </c>
      <c r="U13" s="210">
        <v>19.1</v>
      </c>
      <c r="W13" s="208">
        <v>22</v>
      </c>
      <c r="X13" s="210">
        <v>259.7</v>
      </c>
      <c r="Y13" s="210">
        <v>132.2</v>
      </c>
      <c r="Z13" s="210">
        <v>89.8</v>
      </c>
      <c r="AA13" s="210">
        <v>68.6</v>
      </c>
      <c r="AB13" s="210">
        <v>55.8</v>
      </c>
      <c r="AC13" s="210">
        <v>47.4</v>
      </c>
      <c r="AD13" s="210">
        <v>41.3</v>
      </c>
      <c r="AE13" s="210">
        <v>36.8</v>
      </c>
      <c r="AF13" s="210">
        <v>33.3</v>
      </c>
      <c r="AG13" s="210">
        <v>30.5</v>
      </c>
      <c r="AH13" s="210">
        <v>28.2</v>
      </c>
      <c r="AI13" s="210">
        <v>26.3</v>
      </c>
      <c r="AJ13" s="210">
        <v>24.7</v>
      </c>
      <c r="AK13" s="210">
        <v>23.3</v>
      </c>
      <c r="AL13" s="210">
        <v>22.2</v>
      </c>
      <c r="AM13" s="210">
        <v>21.1</v>
      </c>
      <c r="AN13" s="210">
        <v>20.2</v>
      </c>
      <c r="AO13" s="210">
        <v>19.4</v>
      </c>
      <c r="AP13" s="210">
        <v>18.7</v>
      </c>
      <c r="AQ13" s="210">
        <v>18.1</v>
      </c>
    </row>
    <row r="14" spans="1:43" ht="14.25">
      <c r="A14" s="208">
        <v>23</v>
      </c>
      <c r="B14" s="210">
        <v>278.9</v>
      </c>
      <c r="C14" s="210">
        <v>142</v>
      </c>
      <c r="D14" s="210">
        <v>96.4</v>
      </c>
      <c r="E14" s="210">
        <v>73.6</v>
      </c>
      <c r="F14" s="210">
        <v>60</v>
      </c>
      <c r="G14" s="210">
        <v>50.9</v>
      </c>
      <c r="H14" s="210">
        <v>44.4</v>
      </c>
      <c r="I14" s="210">
        <v>39.5</v>
      </c>
      <c r="J14" s="210">
        <v>35.8</v>
      </c>
      <c r="K14" s="210">
        <v>32.8</v>
      </c>
      <c r="L14" s="210">
        <v>30.3</v>
      </c>
      <c r="M14" s="210">
        <v>28.3</v>
      </c>
      <c r="N14" s="210">
        <v>26.5</v>
      </c>
      <c r="O14" s="210">
        <v>25.1</v>
      </c>
      <c r="P14" s="210">
        <v>23.8</v>
      </c>
      <c r="Q14" s="210">
        <v>22.7</v>
      </c>
      <c r="R14" s="210">
        <v>21.7</v>
      </c>
      <c r="S14" s="210">
        <v>20.9</v>
      </c>
      <c r="T14" s="210">
        <v>20.1</v>
      </c>
      <c r="U14" s="210">
        <v>19.4</v>
      </c>
      <c r="W14" s="208">
        <v>23</v>
      </c>
      <c r="X14" s="210">
        <v>263.5</v>
      </c>
      <c r="Y14" s="210">
        <v>134.2</v>
      </c>
      <c r="Z14" s="210">
        <v>91.1</v>
      </c>
      <c r="AA14" s="210">
        <v>69.6</v>
      </c>
      <c r="AB14" s="210">
        <v>56.7</v>
      </c>
      <c r="AC14" s="210">
        <v>48.1</v>
      </c>
      <c r="AD14" s="210">
        <v>42</v>
      </c>
      <c r="AE14" s="210">
        <v>37.4</v>
      </c>
      <c r="AF14" s="210">
        <v>33.8</v>
      </c>
      <c r="AG14" s="210">
        <v>31</v>
      </c>
      <c r="AH14" s="210">
        <v>28.6</v>
      </c>
      <c r="AI14" s="210">
        <v>26.7</v>
      </c>
      <c r="AJ14" s="210">
        <v>25.1</v>
      </c>
      <c r="AK14" s="210">
        <v>23.7</v>
      </c>
      <c r="AL14" s="210">
        <v>22.5</v>
      </c>
      <c r="AM14" s="210">
        <v>21.4</v>
      </c>
      <c r="AN14" s="210">
        <v>20.5</v>
      </c>
      <c r="AO14" s="210">
        <v>19.7</v>
      </c>
      <c r="AP14" s="210">
        <v>19</v>
      </c>
      <c r="AQ14" s="210">
        <v>18.3</v>
      </c>
    </row>
    <row r="15" spans="1:43" ht="14.25">
      <c r="A15" s="208">
        <v>24</v>
      </c>
      <c r="B15" s="210">
        <v>283</v>
      </c>
      <c r="C15" s="210">
        <v>144.1</v>
      </c>
      <c r="D15" s="210">
        <v>97.9</v>
      </c>
      <c r="E15" s="210">
        <v>74.7</v>
      </c>
      <c r="F15" s="210">
        <v>60.9</v>
      </c>
      <c r="G15" s="210">
        <v>51.6</v>
      </c>
      <c r="H15" s="210">
        <v>45.1</v>
      </c>
      <c r="I15" s="210">
        <v>40.1</v>
      </c>
      <c r="J15" s="210">
        <v>36.3</v>
      </c>
      <c r="K15" s="210">
        <v>33.3</v>
      </c>
      <c r="L15" s="210">
        <v>30.8</v>
      </c>
      <c r="M15" s="210">
        <v>28.7</v>
      </c>
      <c r="N15" s="210">
        <v>26.9</v>
      </c>
      <c r="O15" s="210">
        <v>25.4</v>
      </c>
      <c r="P15" s="210">
        <v>24.2</v>
      </c>
      <c r="Q15" s="210">
        <v>23</v>
      </c>
      <c r="R15" s="210">
        <v>22</v>
      </c>
      <c r="S15" s="210">
        <v>21.2</v>
      </c>
      <c r="T15" s="210">
        <v>20.4</v>
      </c>
      <c r="U15" s="210">
        <v>19.7</v>
      </c>
      <c r="W15" s="208">
        <v>24</v>
      </c>
      <c r="X15" s="210">
        <v>267.5</v>
      </c>
      <c r="Y15" s="210">
        <v>136.2</v>
      </c>
      <c r="Z15" s="210">
        <v>92.5</v>
      </c>
      <c r="AA15" s="210">
        <v>70.6</v>
      </c>
      <c r="AB15" s="210">
        <v>57.5</v>
      </c>
      <c r="AC15" s="210">
        <v>48.8</v>
      </c>
      <c r="AD15" s="210">
        <v>42.6</v>
      </c>
      <c r="AE15" s="210">
        <v>37.9</v>
      </c>
      <c r="AF15" s="210">
        <v>34.3</v>
      </c>
      <c r="AG15" s="210">
        <v>31.4</v>
      </c>
      <c r="AH15" s="210">
        <v>29.1</v>
      </c>
      <c r="AI15" s="210">
        <v>27.1</v>
      </c>
      <c r="AJ15" s="210">
        <v>25.5</v>
      </c>
      <c r="AK15" s="210">
        <v>24</v>
      </c>
      <c r="AL15" s="210">
        <v>22.8</v>
      </c>
      <c r="AM15" s="210">
        <v>21.8</v>
      </c>
      <c r="AN15" s="210">
        <v>20.8</v>
      </c>
      <c r="AO15" s="210">
        <v>20</v>
      </c>
      <c r="AP15" s="210">
        <v>19.3</v>
      </c>
      <c r="AQ15" s="210">
        <v>18.6</v>
      </c>
    </row>
    <row r="16" spans="1:43" ht="14.25">
      <c r="A16" s="208">
        <v>25</v>
      </c>
      <c r="B16" s="210">
        <v>287.2</v>
      </c>
      <c r="C16" s="210">
        <v>146.3</v>
      </c>
      <c r="D16" s="210">
        <v>99.3</v>
      </c>
      <c r="E16" s="210">
        <v>75.8</v>
      </c>
      <c r="F16" s="210">
        <v>61.8</v>
      </c>
      <c r="G16" s="210">
        <v>52.4</v>
      </c>
      <c r="H16" s="210">
        <v>45.7</v>
      </c>
      <c r="I16" s="210">
        <v>40.7</v>
      </c>
      <c r="J16" s="210">
        <v>36.8</v>
      </c>
      <c r="K16" s="210">
        <v>33.7</v>
      </c>
      <c r="L16" s="210">
        <v>31.2</v>
      </c>
      <c r="M16" s="210">
        <v>29.1</v>
      </c>
      <c r="N16" s="210">
        <v>27.3</v>
      </c>
      <c r="O16" s="210">
        <v>25.8</v>
      </c>
      <c r="P16" s="210">
        <v>24.5</v>
      </c>
      <c r="Q16" s="210">
        <v>23.4</v>
      </c>
      <c r="R16" s="210">
        <v>22.4</v>
      </c>
      <c r="S16" s="210">
        <v>21.5</v>
      </c>
      <c r="T16" s="210">
        <v>20.7</v>
      </c>
      <c r="U16" s="210">
        <v>20</v>
      </c>
      <c r="W16" s="208">
        <v>25</v>
      </c>
      <c r="X16" s="210">
        <v>271.4</v>
      </c>
      <c r="Y16" s="210">
        <v>138.2</v>
      </c>
      <c r="Z16" s="210">
        <v>93.9</v>
      </c>
      <c r="AA16" s="210">
        <v>71.7</v>
      </c>
      <c r="AB16" s="210">
        <v>58.4</v>
      </c>
      <c r="AC16" s="210">
        <v>49.5</v>
      </c>
      <c r="AD16" s="210">
        <v>43.2</v>
      </c>
      <c r="AE16" s="210">
        <v>38.5</v>
      </c>
      <c r="AF16" s="210">
        <v>34.8</v>
      </c>
      <c r="AG16" s="210">
        <v>31.9</v>
      </c>
      <c r="AH16" s="210">
        <v>29.5</v>
      </c>
      <c r="AI16" s="210">
        <v>27.5</v>
      </c>
      <c r="AJ16" s="210">
        <v>25.8</v>
      </c>
      <c r="AK16" s="210">
        <v>24.4</v>
      </c>
      <c r="AL16" s="210">
        <v>23.2</v>
      </c>
      <c r="AM16" s="210">
        <v>22.1</v>
      </c>
      <c r="AN16" s="210">
        <v>21.1</v>
      </c>
      <c r="AO16" s="210">
        <v>20.3</v>
      </c>
      <c r="AP16" s="210">
        <v>19.6</v>
      </c>
      <c r="AQ16" s="210">
        <v>18.9</v>
      </c>
    </row>
    <row r="17" spans="1:43" ht="14.25">
      <c r="A17" s="208">
        <v>26</v>
      </c>
      <c r="B17" s="210">
        <v>291.4</v>
      </c>
      <c r="C17" s="210">
        <v>148.4</v>
      </c>
      <c r="D17" s="210">
        <v>100.8</v>
      </c>
      <c r="E17" s="210">
        <v>77</v>
      </c>
      <c r="F17" s="210">
        <v>62.7</v>
      </c>
      <c r="G17" s="210">
        <v>53.2</v>
      </c>
      <c r="H17" s="210">
        <v>46.4</v>
      </c>
      <c r="I17" s="210">
        <v>41.3</v>
      </c>
      <c r="J17" s="210">
        <v>37.4</v>
      </c>
      <c r="K17" s="210">
        <v>34.2</v>
      </c>
      <c r="L17" s="210">
        <v>31.7</v>
      </c>
      <c r="M17" s="210">
        <v>29.5</v>
      </c>
      <c r="N17" s="210">
        <v>27.7</v>
      </c>
      <c r="O17" s="210">
        <v>26.2</v>
      </c>
      <c r="P17" s="210">
        <v>24.9</v>
      </c>
      <c r="Q17" s="210">
        <v>23.7</v>
      </c>
      <c r="R17" s="210">
        <v>22.7</v>
      </c>
      <c r="S17" s="210">
        <v>21.8</v>
      </c>
      <c r="T17" s="210">
        <v>21</v>
      </c>
      <c r="U17" s="210">
        <v>20.3</v>
      </c>
      <c r="W17" s="208">
        <v>26</v>
      </c>
      <c r="X17" s="210">
        <v>275.5</v>
      </c>
      <c r="Y17" s="210">
        <v>140.3</v>
      </c>
      <c r="Z17" s="210">
        <v>95.2</v>
      </c>
      <c r="AA17" s="210">
        <v>72.7</v>
      </c>
      <c r="AB17" s="210">
        <v>59.3</v>
      </c>
      <c r="AC17" s="210">
        <v>50.3</v>
      </c>
      <c r="AD17" s="210">
        <v>43.9</v>
      </c>
      <c r="AE17" s="210">
        <v>39.1</v>
      </c>
      <c r="AF17" s="210">
        <v>35.3</v>
      </c>
      <c r="AG17" s="210">
        <v>32.4</v>
      </c>
      <c r="AH17" s="210">
        <v>29.9</v>
      </c>
      <c r="AI17" s="210">
        <v>27.9</v>
      </c>
      <c r="AJ17" s="210">
        <v>26.2</v>
      </c>
      <c r="AK17" s="210">
        <v>24.8</v>
      </c>
      <c r="AL17" s="210">
        <v>23.5</v>
      </c>
      <c r="AM17" s="210">
        <v>22.4</v>
      </c>
      <c r="AN17" s="210">
        <v>21.5</v>
      </c>
      <c r="AO17" s="210">
        <v>20.6</v>
      </c>
      <c r="AP17" s="210">
        <v>19.9</v>
      </c>
      <c r="AQ17" s="210">
        <v>19.2</v>
      </c>
    </row>
    <row r="18" spans="1:43" ht="14.25">
      <c r="A18" s="208">
        <v>27</v>
      </c>
      <c r="B18" s="210">
        <v>295.7</v>
      </c>
      <c r="C18" s="210">
        <v>150.6</v>
      </c>
      <c r="D18" s="210">
        <v>102.3</v>
      </c>
      <c r="E18" s="210">
        <v>78.1</v>
      </c>
      <c r="F18" s="210">
        <v>63.6</v>
      </c>
      <c r="G18" s="210">
        <v>54</v>
      </c>
      <c r="H18" s="210">
        <v>47.1</v>
      </c>
      <c r="I18" s="210">
        <v>41.9</v>
      </c>
      <c r="J18" s="210">
        <v>37.9</v>
      </c>
      <c r="K18" s="210">
        <v>34.8</v>
      </c>
      <c r="L18" s="210">
        <v>32.2</v>
      </c>
      <c r="M18" s="210">
        <v>30</v>
      </c>
      <c r="N18" s="210">
        <v>28.2</v>
      </c>
      <c r="O18" s="210">
        <v>26.6</v>
      </c>
      <c r="P18" s="210">
        <v>25.3</v>
      </c>
      <c r="Q18" s="210">
        <v>24.1</v>
      </c>
      <c r="R18" s="210">
        <v>23.1</v>
      </c>
      <c r="S18" s="210">
        <v>22.1</v>
      </c>
      <c r="T18" s="210">
        <v>21.3</v>
      </c>
      <c r="U18" s="210">
        <v>20.6</v>
      </c>
      <c r="W18" s="208">
        <v>27</v>
      </c>
      <c r="X18" s="210">
        <v>279.6</v>
      </c>
      <c r="Y18" s="210">
        <v>142.4</v>
      </c>
      <c r="Z18" s="210">
        <v>96.7</v>
      </c>
      <c r="AA18" s="210">
        <v>73.8</v>
      </c>
      <c r="AB18" s="210">
        <v>60.1</v>
      </c>
      <c r="AC18" s="210">
        <v>51</v>
      </c>
      <c r="AD18" s="210">
        <v>44.5</v>
      </c>
      <c r="AE18" s="210">
        <v>39.6</v>
      </c>
      <c r="AF18" s="210">
        <v>35.9</v>
      </c>
      <c r="AG18" s="210">
        <v>32.9</v>
      </c>
      <c r="AH18" s="210">
        <v>30.4</v>
      </c>
      <c r="AI18" s="210">
        <v>28.3</v>
      </c>
      <c r="AJ18" s="210">
        <v>26.6</v>
      </c>
      <c r="AK18" s="210">
        <v>25.1</v>
      </c>
      <c r="AL18" s="210">
        <v>23.9</v>
      </c>
      <c r="AM18" s="210">
        <v>22.8</v>
      </c>
      <c r="AN18" s="210">
        <v>21.8</v>
      </c>
      <c r="AO18" s="210">
        <v>20.9</v>
      </c>
      <c r="AP18" s="210">
        <v>20.2</v>
      </c>
      <c r="AQ18" s="210">
        <v>19.5</v>
      </c>
    </row>
    <row r="19" spans="1:43" ht="14.25">
      <c r="A19" s="208">
        <v>28</v>
      </c>
      <c r="B19" s="210">
        <v>300.1</v>
      </c>
      <c r="C19" s="210">
        <v>152.8</v>
      </c>
      <c r="D19" s="210">
        <v>103.8</v>
      </c>
      <c r="E19" s="210">
        <v>79.2</v>
      </c>
      <c r="F19" s="210">
        <v>64.6</v>
      </c>
      <c r="G19" s="210">
        <v>54.8</v>
      </c>
      <c r="H19" s="210">
        <v>47.8</v>
      </c>
      <c r="I19" s="210">
        <v>42.6</v>
      </c>
      <c r="J19" s="210">
        <v>38.5</v>
      </c>
      <c r="K19" s="210">
        <v>35.3</v>
      </c>
      <c r="L19" s="210">
        <v>32.6</v>
      </c>
      <c r="M19" s="210">
        <v>30.4</v>
      </c>
      <c r="N19" s="210">
        <v>28.6</v>
      </c>
      <c r="O19" s="210">
        <v>27</v>
      </c>
      <c r="P19" s="210">
        <v>25.6</v>
      </c>
      <c r="Q19" s="210">
        <v>24.4</v>
      </c>
      <c r="R19" s="210">
        <v>23.4</v>
      </c>
      <c r="S19" s="210">
        <v>22.5</v>
      </c>
      <c r="T19" s="210">
        <v>21.6</v>
      </c>
      <c r="U19" s="210">
        <v>20.9</v>
      </c>
      <c r="W19" s="208">
        <v>28</v>
      </c>
      <c r="X19" s="210">
        <v>283.7</v>
      </c>
      <c r="Y19" s="210">
        <v>144.5</v>
      </c>
      <c r="Z19" s="210">
        <v>98.1</v>
      </c>
      <c r="AA19" s="210">
        <v>74.9</v>
      </c>
      <c r="AB19" s="210">
        <v>61</v>
      </c>
      <c r="AC19" s="210">
        <v>51.8</v>
      </c>
      <c r="AD19" s="210">
        <v>45.2</v>
      </c>
      <c r="AE19" s="210">
        <v>40.2</v>
      </c>
      <c r="AF19" s="210">
        <v>36.4</v>
      </c>
      <c r="AG19" s="210">
        <v>33.3</v>
      </c>
      <c r="AH19" s="210">
        <v>30.9</v>
      </c>
      <c r="AI19" s="210">
        <v>28.8</v>
      </c>
      <c r="AJ19" s="210">
        <v>27</v>
      </c>
      <c r="AK19" s="210">
        <v>25.5</v>
      </c>
      <c r="AL19" s="210">
        <v>24.2</v>
      </c>
      <c r="AM19" s="210">
        <v>23.1</v>
      </c>
      <c r="AN19" s="210">
        <v>22.1</v>
      </c>
      <c r="AO19" s="210">
        <v>21.2</v>
      </c>
      <c r="AP19" s="210">
        <v>20.5</v>
      </c>
      <c r="AQ19" s="210">
        <v>19.8</v>
      </c>
    </row>
    <row r="20" spans="1:43" ht="14.25">
      <c r="A20" s="208">
        <v>29</v>
      </c>
      <c r="B20" s="210">
        <v>304.5</v>
      </c>
      <c r="C20" s="210">
        <v>155.1</v>
      </c>
      <c r="D20" s="210">
        <v>105.3</v>
      </c>
      <c r="E20" s="210">
        <v>80.4</v>
      </c>
      <c r="F20" s="210">
        <v>65.5</v>
      </c>
      <c r="G20" s="210">
        <v>55.6</v>
      </c>
      <c r="H20" s="210">
        <v>48.5</v>
      </c>
      <c r="I20" s="210">
        <v>43.2</v>
      </c>
      <c r="J20" s="210">
        <v>39.1</v>
      </c>
      <c r="K20" s="210">
        <v>35.8</v>
      </c>
      <c r="L20" s="210">
        <v>33.1</v>
      </c>
      <c r="M20" s="210">
        <v>30.9</v>
      </c>
      <c r="N20" s="210">
        <v>29</v>
      </c>
      <c r="O20" s="210">
        <v>27.4</v>
      </c>
      <c r="P20" s="210">
        <v>26</v>
      </c>
      <c r="Q20" s="210">
        <v>24.8</v>
      </c>
      <c r="R20" s="210">
        <v>23.8</v>
      </c>
      <c r="S20" s="210">
        <v>22.8</v>
      </c>
      <c r="T20" s="210">
        <v>22</v>
      </c>
      <c r="U20" s="210">
        <v>21.2</v>
      </c>
      <c r="W20" s="208">
        <v>29</v>
      </c>
      <c r="X20" s="210">
        <v>287.9</v>
      </c>
      <c r="Y20" s="210">
        <v>146.6</v>
      </c>
      <c r="Z20" s="210">
        <v>99.6</v>
      </c>
      <c r="AA20" s="210">
        <v>76</v>
      </c>
      <c r="AB20" s="210">
        <v>61.9</v>
      </c>
      <c r="AC20" s="210">
        <v>52.6</v>
      </c>
      <c r="AD20" s="210">
        <v>45.9</v>
      </c>
      <c r="AE20" s="210">
        <v>40.8</v>
      </c>
      <c r="AF20" s="210">
        <v>37</v>
      </c>
      <c r="AG20" s="210">
        <v>33.8</v>
      </c>
      <c r="AH20" s="210">
        <v>31.3</v>
      </c>
      <c r="AI20" s="210">
        <v>29.2</v>
      </c>
      <c r="AJ20" s="210">
        <v>27.4</v>
      </c>
      <c r="AK20" s="210">
        <v>25.9</v>
      </c>
      <c r="AL20" s="210">
        <v>24.6</v>
      </c>
      <c r="AM20" s="210">
        <v>23.5</v>
      </c>
      <c r="AN20" s="210">
        <v>22.5</v>
      </c>
      <c r="AO20" s="210">
        <v>21.6</v>
      </c>
      <c r="AP20" s="210">
        <v>20.8</v>
      </c>
      <c r="AQ20" s="210">
        <v>20.1</v>
      </c>
    </row>
    <row r="21" spans="1:43" ht="14.25">
      <c r="A21" s="208">
        <v>30</v>
      </c>
      <c r="B21" s="210">
        <v>309</v>
      </c>
      <c r="C21" s="210">
        <v>157.4</v>
      </c>
      <c r="D21" s="210">
        <v>106.8</v>
      </c>
      <c r="E21" s="210">
        <v>81.6</v>
      </c>
      <c r="F21" s="210">
        <v>66.5</v>
      </c>
      <c r="G21" s="210">
        <v>56.4</v>
      </c>
      <c r="H21" s="210">
        <v>49.2</v>
      </c>
      <c r="I21" s="210">
        <v>43.8</v>
      </c>
      <c r="J21" s="210">
        <v>39.7</v>
      </c>
      <c r="K21" s="210">
        <v>36.3</v>
      </c>
      <c r="L21" s="210">
        <v>33.6</v>
      </c>
      <c r="M21" s="210">
        <v>31.4</v>
      </c>
      <c r="N21" s="210">
        <v>29.5</v>
      </c>
      <c r="O21" s="210">
        <v>27.8</v>
      </c>
      <c r="P21" s="210">
        <v>26.4</v>
      </c>
      <c r="Q21" s="210">
        <v>25.2</v>
      </c>
      <c r="R21" s="210">
        <v>24.1</v>
      </c>
      <c r="S21" s="210">
        <v>23.2</v>
      </c>
      <c r="T21" s="210">
        <v>22.3</v>
      </c>
      <c r="U21" s="210">
        <v>21.6</v>
      </c>
      <c r="W21" s="208">
        <v>30</v>
      </c>
      <c r="X21" s="210">
        <v>292.2</v>
      </c>
      <c r="Y21" s="210">
        <v>148.8</v>
      </c>
      <c r="Z21" s="210">
        <v>101</v>
      </c>
      <c r="AA21" s="210">
        <v>77.2</v>
      </c>
      <c r="AB21" s="210">
        <v>62.9</v>
      </c>
      <c r="AC21" s="210">
        <v>53.3</v>
      </c>
      <c r="AD21" s="210">
        <v>46.5</v>
      </c>
      <c r="AE21" s="210">
        <v>41.5</v>
      </c>
      <c r="AF21" s="210">
        <v>37.5</v>
      </c>
      <c r="AG21" s="210">
        <v>34.4</v>
      </c>
      <c r="AH21" s="210">
        <v>31.8</v>
      </c>
      <c r="AI21" s="210">
        <v>29.7</v>
      </c>
      <c r="AJ21" s="210">
        <v>27.8</v>
      </c>
      <c r="AK21" s="210">
        <v>26.3</v>
      </c>
      <c r="AL21" s="210">
        <v>25</v>
      </c>
      <c r="AM21" s="210">
        <v>23.8</v>
      </c>
      <c r="AN21" s="210">
        <v>22.8</v>
      </c>
      <c r="AO21" s="210">
        <v>21.9</v>
      </c>
      <c r="AP21" s="210">
        <v>21.1</v>
      </c>
      <c r="AQ21" s="210">
        <v>20.4</v>
      </c>
    </row>
    <row r="22" spans="1:43" ht="14.25">
      <c r="A22" s="208">
        <v>31</v>
      </c>
      <c r="B22" s="210">
        <v>313.5</v>
      </c>
      <c r="C22" s="210">
        <v>159.7</v>
      </c>
      <c r="D22" s="210">
        <v>108.4</v>
      </c>
      <c r="E22" s="210">
        <v>82.8</v>
      </c>
      <c r="F22" s="210">
        <v>67.5</v>
      </c>
      <c r="G22" s="210">
        <v>57.2</v>
      </c>
      <c r="H22" s="210">
        <v>50</v>
      </c>
      <c r="I22" s="210">
        <v>44.5</v>
      </c>
      <c r="J22" s="210">
        <v>40.3</v>
      </c>
      <c r="K22" s="210">
        <v>36.9</v>
      </c>
      <c r="L22" s="210">
        <v>34.1</v>
      </c>
      <c r="M22" s="210">
        <v>31.8</v>
      </c>
      <c r="N22" s="210">
        <v>29.9</v>
      </c>
      <c r="O22" s="210">
        <v>28.2</v>
      </c>
      <c r="P22" s="210">
        <v>26.8</v>
      </c>
      <c r="Q22" s="210">
        <v>25.6</v>
      </c>
      <c r="R22" s="210">
        <v>24.5</v>
      </c>
      <c r="S22" s="210">
        <v>23.5</v>
      </c>
      <c r="T22" s="210">
        <v>22.7</v>
      </c>
      <c r="U22" s="210">
        <v>21.9</v>
      </c>
      <c r="W22" s="208">
        <v>31</v>
      </c>
      <c r="X22" s="210">
        <v>296.5</v>
      </c>
      <c r="Y22" s="210">
        <v>151</v>
      </c>
      <c r="Z22" s="210">
        <v>102.5</v>
      </c>
      <c r="AA22" s="210">
        <v>78.3</v>
      </c>
      <c r="AB22" s="210">
        <v>63.8</v>
      </c>
      <c r="AC22" s="210">
        <v>54.1</v>
      </c>
      <c r="AD22" s="210">
        <v>47.2</v>
      </c>
      <c r="AE22" s="210">
        <v>42.1</v>
      </c>
      <c r="AF22" s="210">
        <v>38.1</v>
      </c>
      <c r="AG22" s="210">
        <v>34.9</v>
      </c>
      <c r="AH22" s="210">
        <v>32.3</v>
      </c>
      <c r="AI22" s="210">
        <v>30.1</v>
      </c>
      <c r="AJ22" s="210">
        <v>28.3</v>
      </c>
      <c r="AK22" s="210">
        <v>26.7</v>
      </c>
      <c r="AL22" s="210">
        <v>25.4</v>
      </c>
      <c r="AM22" s="210">
        <v>24.2</v>
      </c>
      <c r="AN22" s="210">
        <v>23.2</v>
      </c>
      <c r="AO22" s="210">
        <v>22.2</v>
      </c>
      <c r="AP22" s="210">
        <v>21.4</v>
      </c>
      <c r="AQ22" s="210">
        <v>20.7</v>
      </c>
    </row>
    <row r="23" spans="1:43" ht="14.25">
      <c r="A23" s="208">
        <v>32</v>
      </c>
      <c r="B23" s="210">
        <v>318.1</v>
      </c>
      <c r="C23" s="210">
        <v>162</v>
      </c>
      <c r="D23" s="210">
        <v>110</v>
      </c>
      <c r="E23" s="210">
        <v>84</v>
      </c>
      <c r="F23" s="210">
        <v>68.5</v>
      </c>
      <c r="G23" s="210">
        <v>58.1</v>
      </c>
      <c r="H23" s="210">
        <v>50.7</v>
      </c>
      <c r="I23" s="210">
        <v>45.2</v>
      </c>
      <c r="J23" s="210">
        <v>40.9</v>
      </c>
      <c r="K23" s="210">
        <v>37.4</v>
      </c>
      <c r="L23" s="210">
        <v>34.6</v>
      </c>
      <c r="M23" s="210">
        <v>32.3</v>
      </c>
      <c r="N23" s="210">
        <v>30.3</v>
      </c>
      <c r="O23" s="210">
        <v>28.7</v>
      </c>
      <c r="P23" s="210">
        <v>27.2</v>
      </c>
      <c r="Q23" s="210">
        <v>26</v>
      </c>
      <c r="R23" s="210">
        <v>24.9</v>
      </c>
      <c r="S23" s="210">
        <v>23.9</v>
      </c>
      <c r="T23" s="210">
        <v>23</v>
      </c>
      <c r="U23" s="210">
        <v>22.2</v>
      </c>
      <c r="W23" s="208">
        <v>32</v>
      </c>
      <c r="X23" s="210">
        <v>300.9</v>
      </c>
      <c r="Y23" s="210">
        <v>153.3</v>
      </c>
      <c r="Z23" s="210">
        <v>104.1</v>
      </c>
      <c r="AA23" s="210">
        <v>79.5</v>
      </c>
      <c r="AB23" s="210">
        <v>64.8</v>
      </c>
      <c r="AC23" s="210">
        <v>54.9</v>
      </c>
      <c r="AD23" s="210">
        <v>47.9</v>
      </c>
      <c r="AE23" s="210">
        <v>42.7</v>
      </c>
      <c r="AF23" s="210">
        <v>38.6</v>
      </c>
      <c r="AG23" s="210">
        <v>35.4</v>
      </c>
      <c r="AH23" s="210">
        <v>32.8</v>
      </c>
      <c r="AI23" s="210">
        <v>30.6</v>
      </c>
      <c r="AJ23" s="210">
        <v>28.7</v>
      </c>
      <c r="AK23" s="210">
        <v>27.1</v>
      </c>
      <c r="AL23" s="210">
        <v>25.7</v>
      </c>
      <c r="AM23" s="210">
        <v>24.6</v>
      </c>
      <c r="AN23" s="210">
        <v>23.5</v>
      </c>
      <c r="AO23" s="210">
        <v>22.6</v>
      </c>
      <c r="AP23" s="210">
        <v>21.8</v>
      </c>
      <c r="AQ23" s="210">
        <v>21</v>
      </c>
    </row>
    <row r="24" spans="1:43" ht="14.25">
      <c r="A24" s="208">
        <v>33</v>
      </c>
      <c r="B24" s="210">
        <v>322.8</v>
      </c>
      <c r="C24" s="210">
        <v>164.4</v>
      </c>
      <c r="D24" s="210">
        <v>111.6</v>
      </c>
      <c r="E24" s="210">
        <v>85.3</v>
      </c>
      <c r="F24" s="210">
        <v>69.5</v>
      </c>
      <c r="G24" s="210">
        <v>59</v>
      </c>
      <c r="H24" s="210">
        <v>51.4</v>
      </c>
      <c r="I24" s="210">
        <v>45.8</v>
      </c>
      <c r="J24" s="210">
        <v>41.5</v>
      </c>
      <c r="K24" s="210">
        <v>38</v>
      </c>
      <c r="L24" s="210">
        <v>35.1</v>
      </c>
      <c r="M24" s="210">
        <v>32.8</v>
      </c>
      <c r="N24" s="210">
        <v>30.8</v>
      </c>
      <c r="O24" s="210">
        <v>29.1</v>
      </c>
      <c r="P24" s="210">
        <v>27.6</v>
      </c>
      <c r="Q24" s="210">
        <v>26.4</v>
      </c>
      <c r="R24" s="210">
        <v>25.2</v>
      </c>
      <c r="S24" s="210">
        <v>24.2</v>
      </c>
      <c r="T24" s="210">
        <v>23.4</v>
      </c>
      <c r="U24" s="210">
        <v>22.6</v>
      </c>
      <c r="W24" s="208">
        <v>33</v>
      </c>
      <c r="X24" s="210">
        <v>305.4</v>
      </c>
      <c r="Y24" s="210">
        <v>155.5</v>
      </c>
      <c r="Z24" s="210">
        <v>105.6</v>
      </c>
      <c r="AA24" s="210">
        <v>80.7</v>
      </c>
      <c r="AB24" s="210">
        <v>65.7</v>
      </c>
      <c r="AC24" s="210">
        <v>55.8</v>
      </c>
      <c r="AD24" s="210">
        <v>48.7</v>
      </c>
      <c r="AE24" s="210">
        <v>43.4</v>
      </c>
      <c r="AF24" s="210">
        <v>39.2</v>
      </c>
      <c r="AG24" s="210">
        <v>35.9</v>
      </c>
      <c r="AH24" s="210">
        <v>33.2</v>
      </c>
      <c r="AI24" s="210">
        <v>31</v>
      </c>
      <c r="AJ24" s="210">
        <v>29.1</v>
      </c>
      <c r="AK24" s="210">
        <v>27.5</v>
      </c>
      <c r="AL24" s="210">
        <v>26.1</v>
      </c>
      <c r="AM24" s="210">
        <v>24.9</v>
      </c>
      <c r="AN24" s="210">
        <v>23.9</v>
      </c>
      <c r="AO24" s="210">
        <v>22.9</v>
      </c>
      <c r="AP24" s="210">
        <v>22.1</v>
      </c>
      <c r="AQ24" s="210">
        <v>21.3</v>
      </c>
    </row>
    <row r="25" spans="1:43" ht="14.25">
      <c r="A25" s="208">
        <v>34</v>
      </c>
      <c r="B25" s="210">
        <v>327.5</v>
      </c>
      <c r="C25" s="210">
        <v>166.8</v>
      </c>
      <c r="D25" s="210">
        <v>113.3</v>
      </c>
      <c r="E25" s="210">
        <v>86.5</v>
      </c>
      <c r="F25" s="210">
        <v>70.5</v>
      </c>
      <c r="G25" s="210">
        <v>59.8</v>
      </c>
      <c r="H25" s="210">
        <v>52.2</v>
      </c>
      <c r="I25" s="210">
        <v>46.5</v>
      </c>
      <c r="J25" s="210">
        <v>42.1</v>
      </c>
      <c r="K25" s="210">
        <v>38.6</v>
      </c>
      <c r="L25" s="210">
        <v>35.7</v>
      </c>
      <c r="M25" s="210">
        <v>33.3</v>
      </c>
      <c r="N25" s="210">
        <v>31.3</v>
      </c>
      <c r="O25" s="210">
        <v>29.5</v>
      </c>
      <c r="P25" s="210">
        <v>28.1</v>
      </c>
      <c r="Q25" s="210">
        <v>26.8</v>
      </c>
      <c r="R25" s="210">
        <v>25.6</v>
      </c>
      <c r="S25" s="210">
        <v>24.6</v>
      </c>
      <c r="T25" s="210">
        <v>23.7</v>
      </c>
      <c r="U25" s="210">
        <v>22.9</v>
      </c>
      <c r="W25" s="208">
        <v>34</v>
      </c>
      <c r="X25" s="210">
        <v>309.9</v>
      </c>
      <c r="Y25" s="210">
        <v>157.8</v>
      </c>
      <c r="Z25" s="210">
        <v>107.2</v>
      </c>
      <c r="AA25" s="210">
        <v>81.9</v>
      </c>
      <c r="AB25" s="210">
        <v>66.7</v>
      </c>
      <c r="AC25" s="210">
        <v>56.6</v>
      </c>
      <c r="AD25" s="210">
        <v>49.4</v>
      </c>
      <c r="AE25" s="210">
        <v>44</v>
      </c>
      <c r="AF25" s="210">
        <v>39.8</v>
      </c>
      <c r="AG25" s="210">
        <v>36.5</v>
      </c>
      <c r="AH25" s="210">
        <v>33.7</v>
      </c>
      <c r="AI25" s="210">
        <v>31.5</v>
      </c>
      <c r="AJ25" s="210">
        <v>29.6</v>
      </c>
      <c r="AK25" s="210">
        <v>27.9</v>
      </c>
      <c r="AL25" s="210">
        <v>26.5</v>
      </c>
      <c r="AM25" s="210">
        <v>25.3</v>
      </c>
      <c r="AN25" s="210">
        <v>24.2</v>
      </c>
      <c r="AO25" s="210">
        <v>23.3</v>
      </c>
      <c r="AP25" s="210">
        <v>22.4</v>
      </c>
      <c r="AQ25" s="210">
        <v>21.7</v>
      </c>
    </row>
    <row r="26" spans="1:43" ht="14.25">
      <c r="A26" s="208">
        <v>35</v>
      </c>
      <c r="B26" s="210">
        <v>332.3</v>
      </c>
      <c r="C26" s="210">
        <v>169.3</v>
      </c>
      <c r="D26" s="210">
        <v>114.9</v>
      </c>
      <c r="E26" s="210">
        <v>87.8</v>
      </c>
      <c r="F26" s="210">
        <v>71.5</v>
      </c>
      <c r="G26" s="210">
        <v>60.7</v>
      </c>
      <c r="H26" s="210">
        <v>53</v>
      </c>
      <c r="I26" s="210">
        <v>47.2</v>
      </c>
      <c r="J26" s="210">
        <v>42.7</v>
      </c>
      <c r="K26" s="210">
        <v>39.1</v>
      </c>
      <c r="L26" s="210">
        <v>36.2</v>
      </c>
      <c r="M26" s="210">
        <v>33.8</v>
      </c>
      <c r="N26" s="210">
        <v>31.7</v>
      </c>
      <c r="O26" s="210">
        <v>30</v>
      </c>
      <c r="P26" s="210">
        <v>28.5</v>
      </c>
      <c r="Q26" s="210">
        <v>27.2</v>
      </c>
      <c r="R26" s="210">
        <v>26</v>
      </c>
      <c r="S26" s="210">
        <v>25</v>
      </c>
      <c r="T26" s="210">
        <v>24.1</v>
      </c>
      <c r="U26" s="210">
        <v>23.3</v>
      </c>
      <c r="W26" s="208">
        <v>35</v>
      </c>
      <c r="X26" s="210">
        <v>314.5</v>
      </c>
      <c r="Y26" s="210">
        <v>160.2</v>
      </c>
      <c r="Z26" s="210">
        <v>108.8</v>
      </c>
      <c r="AA26" s="210">
        <v>83.1</v>
      </c>
      <c r="AB26" s="210">
        <v>67.7</v>
      </c>
      <c r="AC26" s="210">
        <v>57.4</v>
      </c>
      <c r="AD26" s="210">
        <v>50.1</v>
      </c>
      <c r="AE26" s="210">
        <v>44.7</v>
      </c>
      <c r="AF26" s="210">
        <v>40.4</v>
      </c>
      <c r="AG26" s="210">
        <v>37</v>
      </c>
      <c r="AH26" s="210">
        <v>34.3</v>
      </c>
      <c r="AI26" s="210">
        <v>32</v>
      </c>
      <c r="AJ26" s="210">
        <v>30</v>
      </c>
      <c r="AK26" s="210">
        <v>28.4</v>
      </c>
      <c r="AL26" s="210">
        <v>26.9</v>
      </c>
      <c r="AM26" s="210">
        <v>25.7</v>
      </c>
      <c r="AN26" s="210">
        <v>24.6</v>
      </c>
      <c r="AO26" s="210">
        <v>23.6</v>
      </c>
      <c r="AP26" s="210">
        <v>22.8</v>
      </c>
      <c r="AQ26" s="210">
        <v>22</v>
      </c>
    </row>
    <row r="27" spans="1:43" ht="14.25">
      <c r="A27" s="208">
        <v>36</v>
      </c>
      <c r="B27" s="210">
        <v>337.2</v>
      </c>
      <c r="C27" s="210">
        <v>171.8</v>
      </c>
      <c r="D27" s="210">
        <v>116.6</v>
      </c>
      <c r="E27" s="210">
        <v>89.1</v>
      </c>
      <c r="F27" s="210">
        <v>72.6</v>
      </c>
      <c r="G27" s="210">
        <v>61.6</v>
      </c>
      <c r="H27" s="210">
        <v>53.8</v>
      </c>
      <c r="I27" s="210">
        <v>47.9</v>
      </c>
      <c r="J27" s="210">
        <v>43.3</v>
      </c>
      <c r="K27" s="210">
        <v>39.7</v>
      </c>
      <c r="L27" s="210">
        <v>36.8</v>
      </c>
      <c r="M27" s="210">
        <v>34.3</v>
      </c>
      <c r="N27" s="210">
        <v>32.2</v>
      </c>
      <c r="O27" s="210">
        <v>30.4</v>
      </c>
      <c r="P27" s="210">
        <v>28.9</v>
      </c>
      <c r="Q27" s="210">
        <v>27.6</v>
      </c>
      <c r="R27" s="210">
        <v>26.4</v>
      </c>
      <c r="S27" s="210">
        <v>25.4</v>
      </c>
      <c r="T27" s="210">
        <v>24.5</v>
      </c>
      <c r="U27" s="210">
        <v>23.6</v>
      </c>
      <c r="W27" s="208">
        <v>36</v>
      </c>
      <c r="X27" s="210">
        <v>319.1</v>
      </c>
      <c r="Y27" s="210">
        <v>162.5</v>
      </c>
      <c r="Z27" s="210">
        <v>110.4</v>
      </c>
      <c r="AA27" s="210">
        <v>84.3</v>
      </c>
      <c r="AB27" s="210">
        <v>68.7</v>
      </c>
      <c r="AC27" s="210">
        <v>58.3</v>
      </c>
      <c r="AD27" s="210">
        <v>50.9</v>
      </c>
      <c r="AE27" s="210">
        <v>45.3</v>
      </c>
      <c r="AF27" s="210">
        <v>41</v>
      </c>
      <c r="AG27" s="210">
        <v>37.6</v>
      </c>
      <c r="AH27" s="210">
        <v>34.8</v>
      </c>
      <c r="AI27" s="210">
        <v>32.5</v>
      </c>
      <c r="AJ27" s="210">
        <v>30.5</v>
      </c>
      <c r="AK27" s="210">
        <v>28.8</v>
      </c>
      <c r="AL27" s="210">
        <v>27.4</v>
      </c>
      <c r="AM27" s="210">
        <v>26.1</v>
      </c>
      <c r="AN27" s="210">
        <v>25</v>
      </c>
      <c r="AO27" s="210">
        <v>24</v>
      </c>
      <c r="AP27" s="210">
        <v>23.1</v>
      </c>
      <c r="AQ27" s="210">
        <v>22.4</v>
      </c>
    </row>
    <row r="28" spans="1:43" ht="14.25">
      <c r="A28" s="208">
        <v>37</v>
      </c>
      <c r="B28" s="210">
        <v>342.1</v>
      </c>
      <c r="C28" s="210">
        <v>174.3</v>
      </c>
      <c r="D28" s="210">
        <v>118.3</v>
      </c>
      <c r="E28" s="210">
        <v>90.4</v>
      </c>
      <c r="F28" s="210">
        <v>73.7</v>
      </c>
      <c r="G28" s="210">
        <v>62.5</v>
      </c>
      <c r="H28" s="210">
        <v>54.6</v>
      </c>
      <c r="I28" s="210">
        <v>48.6</v>
      </c>
      <c r="J28" s="210">
        <v>44</v>
      </c>
      <c r="K28" s="210">
        <v>40.3</v>
      </c>
      <c r="L28" s="210">
        <v>37.3</v>
      </c>
      <c r="M28" s="210">
        <v>34.8</v>
      </c>
      <c r="N28" s="210">
        <v>32.7</v>
      </c>
      <c r="O28" s="210">
        <v>30.9</v>
      </c>
      <c r="P28" s="210">
        <v>29.4</v>
      </c>
      <c r="Q28" s="210">
        <v>28</v>
      </c>
      <c r="R28" s="210">
        <v>26.8</v>
      </c>
      <c r="S28" s="210">
        <v>25.8</v>
      </c>
      <c r="T28" s="210">
        <v>24.8</v>
      </c>
      <c r="U28" s="210">
        <v>24</v>
      </c>
      <c r="W28" s="208">
        <v>37</v>
      </c>
      <c r="X28" s="210">
        <v>323.8</v>
      </c>
      <c r="Y28" s="210">
        <v>165</v>
      </c>
      <c r="Z28" s="210">
        <v>112</v>
      </c>
      <c r="AA28" s="210">
        <v>85.6</v>
      </c>
      <c r="AB28" s="210">
        <v>69.7</v>
      </c>
      <c r="AC28" s="210">
        <v>59.2</v>
      </c>
      <c r="AD28" s="210">
        <v>51.6</v>
      </c>
      <c r="AE28" s="210">
        <v>46</v>
      </c>
      <c r="AF28" s="210">
        <v>41.6</v>
      </c>
      <c r="AG28" s="210">
        <v>38.2</v>
      </c>
      <c r="AH28" s="210">
        <v>35.3</v>
      </c>
      <c r="AI28" s="210">
        <v>32.9</v>
      </c>
      <c r="AJ28" s="210">
        <v>31</v>
      </c>
      <c r="AK28" s="210">
        <v>29.3</v>
      </c>
      <c r="AL28" s="210">
        <v>27.8</v>
      </c>
      <c r="AM28" s="210">
        <v>26.5</v>
      </c>
      <c r="AN28" s="210">
        <v>25.4</v>
      </c>
      <c r="AO28" s="210">
        <v>24.4</v>
      </c>
      <c r="AP28" s="210">
        <v>23.5</v>
      </c>
      <c r="AQ28" s="210">
        <v>22.7</v>
      </c>
    </row>
    <row r="29" spans="1:43" ht="14.25">
      <c r="A29" s="208">
        <v>38</v>
      </c>
      <c r="B29" s="210">
        <v>347.1</v>
      </c>
      <c r="C29" s="210">
        <v>176.8</v>
      </c>
      <c r="D29" s="210">
        <v>120.1</v>
      </c>
      <c r="E29" s="210">
        <v>91.7</v>
      </c>
      <c r="F29" s="210">
        <v>74.8</v>
      </c>
      <c r="G29" s="210">
        <v>63.4</v>
      </c>
      <c r="H29" s="210">
        <v>55.4</v>
      </c>
      <c r="I29" s="210">
        <v>49.3</v>
      </c>
      <c r="J29" s="210">
        <v>44.7</v>
      </c>
      <c r="K29" s="210">
        <v>40.9</v>
      </c>
      <c r="L29" s="210">
        <v>37.9</v>
      </c>
      <c r="M29" s="210">
        <v>35.3</v>
      </c>
      <c r="N29" s="210">
        <v>33.2</v>
      </c>
      <c r="O29" s="210">
        <v>31.4</v>
      </c>
      <c r="P29" s="210">
        <v>29.8</v>
      </c>
      <c r="Q29" s="210">
        <v>28.4</v>
      </c>
      <c r="R29" s="210">
        <v>27.2</v>
      </c>
      <c r="S29" s="210">
        <v>26.2</v>
      </c>
      <c r="T29" s="210">
        <v>25.2</v>
      </c>
      <c r="U29" s="210">
        <v>24.4</v>
      </c>
      <c r="W29" s="208">
        <v>38</v>
      </c>
      <c r="X29" s="210">
        <v>328.6</v>
      </c>
      <c r="Y29" s="210">
        <v>167.4</v>
      </c>
      <c r="Z29" s="210">
        <v>113.7</v>
      </c>
      <c r="AA29" s="210">
        <v>86.9</v>
      </c>
      <c r="AB29" s="210">
        <v>70.8</v>
      </c>
      <c r="AC29" s="210">
        <v>60.1</v>
      </c>
      <c r="AD29" s="210">
        <v>52.4</v>
      </c>
      <c r="AE29" s="210">
        <v>46.7</v>
      </c>
      <c r="AF29" s="210">
        <v>42.3</v>
      </c>
      <c r="AG29" s="210">
        <v>38.7</v>
      </c>
      <c r="AH29" s="210">
        <v>35.8</v>
      </c>
      <c r="AI29" s="210">
        <v>33.5</v>
      </c>
      <c r="AJ29" s="210">
        <v>31.4</v>
      </c>
      <c r="AK29" s="210">
        <v>29.7</v>
      </c>
      <c r="AL29" s="210">
        <v>28.2</v>
      </c>
      <c r="AM29" s="210">
        <v>26.9</v>
      </c>
      <c r="AN29" s="210">
        <v>25.8</v>
      </c>
      <c r="AO29" s="210">
        <v>24.8</v>
      </c>
      <c r="AP29" s="210">
        <v>23.9</v>
      </c>
      <c r="AQ29" s="210">
        <v>23.1</v>
      </c>
    </row>
    <row r="30" spans="1:43" ht="14.25">
      <c r="A30" s="208">
        <v>39</v>
      </c>
      <c r="B30" s="210">
        <v>352.2</v>
      </c>
      <c r="C30" s="210">
        <v>179.4</v>
      </c>
      <c r="D30" s="210">
        <v>121.9</v>
      </c>
      <c r="E30" s="210">
        <v>93.1</v>
      </c>
      <c r="F30" s="210">
        <v>75.9</v>
      </c>
      <c r="G30" s="210">
        <v>64.4</v>
      </c>
      <c r="H30" s="210">
        <v>56.2</v>
      </c>
      <c r="I30" s="210">
        <v>50.1</v>
      </c>
      <c r="J30" s="210">
        <v>45.3</v>
      </c>
      <c r="K30" s="210">
        <v>41.5</v>
      </c>
      <c r="L30" s="210">
        <v>38.4</v>
      </c>
      <c r="M30" s="210">
        <v>35.9</v>
      </c>
      <c r="N30" s="210">
        <v>33.7</v>
      </c>
      <c r="O30" s="210">
        <v>31.9</v>
      </c>
      <c r="P30" s="210">
        <v>30.3</v>
      </c>
      <c r="Q30" s="210">
        <v>28.9</v>
      </c>
      <c r="R30" s="210">
        <v>27.7</v>
      </c>
      <c r="S30" s="210">
        <v>26.6</v>
      </c>
      <c r="T30" s="210">
        <v>25.6</v>
      </c>
      <c r="U30" s="210">
        <v>24.8</v>
      </c>
      <c r="W30" s="208">
        <v>39</v>
      </c>
      <c r="X30" s="210">
        <v>333.5</v>
      </c>
      <c r="Y30" s="210">
        <v>169.9</v>
      </c>
      <c r="Z30" s="210">
        <v>115.4</v>
      </c>
      <c r="AA30" s="210">
        <v>88.2</v>
      </c>
      <c r="AB30" s="210">
        <v>71.8</v>
      </c>
      <c r="AC30" s="210">
        <v>61</v>
      </c>
      <c r="AD30" s="210">
        <v>53.2</v>
      </c>
      <c r="AE30" s="210">
        <v>47.4</v>
      </c>
      <c r="AF30" s="210">
        <v>42.9</v>
      </c>
      <c r="AG30" s="210">
        <v>39.3</v>
      </c>
      <c r="AH30" s="210">
        <v>36.4</v>
      </c>
      <c r="AI30" s="210">
        <v>34</v>
      </c>
      <c r="AJ30" s="210">
        <v>31.9</v>
      </c>
      <c r="AK30" s="210">
        <v>30.2</v>
      </c>
      <c r="AL30" s="210">
        <v>28.7</v>
      </c>
      <c r="AM30" s="210">
        <v>27.3</v>
      </c>
      <c r="AN30" s="210">
        <v>26.2</v>
      </c>
      <c r="AO30" s="210">
        <v>25.2</v>
      </c>
      <c r="AP30" s="210">
        <v>24.3</v>
      </c>
      <c r="AQ30" s="210">
        <v>23.5</v>
      </c>
    </row>
    <row r="31" spans="1:43" ht="14.25">
      <c r="A31" s="208">
        <v>40</v>
      </c>
      <c r="B31" s="210">
        <v>357.4</v>
      </c>
      <c r="C31" s="210">
        <v>182.1</v>
      </c>
      <c r="D31" s="210">
        <v>123.7</v>
      </c>
      <c r="E31" s="210">
        <v>94.5</v>
      </c>
      <c r="F31" s="210">
        <v>77</v>
      </c>
      <c r="G31" s="210">
        <v>65.3</v>
      </c>
      <c r="H31" s="210">
        <v>57</v>
      </c>
      <c r="I31" s="210">
        <v>50.8</v>
      </c>
      <c r="J31" s="210">
        <v>46</v>
      </c>
      <c r="K31" s="210">
        <v>42.2</v>
      </c>
      <c r="L31" s="210">
        <v>39</v>
      </c>
      <c r="M31" s="210">
        <v>36.4</v>
      </c>
      <c r="N31" s="210">
        <v>34.2</v>
      </c>
      <c r="O31" s="210">
        <v>32.4</v>
      </c>
      <c r="P31" s="210">
        <v>30.7</v>
      </c>
      <c r="Q31" s="210">
        <v>29.3</v>
      </c>
      <c r="R31" s="210">
        <v>28.1</v>
      </c>
      <c r="S31" s="210">
        <v>27</v>
      </c>
      <c r="T31" s="210">
        <v>26.1</v>
      </c>
      <c r="U31" s="210"/>
      <c r="W31" s="208">
        <v>40</v>
      </c>
      <c r="X31" s="210">
        <v>338.4</v>
      </c>
      <c r="Y31" s="210">
        <v>172.4</v>
      </c>
      <c r="Z31" s="210">
        <v>117.1</v>
      </c>
      <c r="AA31" s="210">
        <v>89.5</v>
      </c>
      <c r="AB31" s="210">
        <v>72.9</v>
      </c>
      <c r="AC31" s="210">
        <v>61.9</v>
      </c>
      <c r="AD31" s="210">
        <v>54</v>
      </c>
      <c r="AE31" s="210">
        <v>48.1</v>
      </c>
      <c r="AF31" s="210">
        <v>43.6</v>
      </c>
      <c r="AG31" s="210">
        <v>39.9</v>
      </c>
      <c r="AH31" s="210">
        <v>37</v>
      </c>
      <c r="AI31" s="210">
        <v>34.5</v>
      </c>
      <c r="AJ31" s="210">
        <v>32.4</v>
      </c>
      <c r="AK31" s="210">
        <v>30.6</v>
      </c>
      <c r="AL31" s="210">
        <v>29.1</v>
      </c>
      <c r="AM31" s="210">
        <v>27.8</v>
      </c>
      <c r="AN31" s="210">
        <v>26.6</v>
      </c>
      <c r="AO31" s="210">
        <v>25.6</v>
      </c>
      <c r="AP31" s="210">
        <v>24.7</v>
      </c>
      <c r="AQ31" s="210"/>
    </row>
    <row r="32" spans="1:43" ht="14.25">
      <c r="A32" s="208">
        <v>41</v>
      </c>
      <c r="B32" s="210">
        <v>362.6</v>
      </c>
      <c r="C32" s="210">
        <v>184.7</v>
      </c>
      <c r="D32" s="210">
        <v>125.5</v>
      </c>
      <c r="E32" s="210">
        <v>95.9</v>
      </c>
      <c r="F32" s="210">
        <v>78.1</v>
      </c>
      <c r="G32" s="210">
        <v>66.3</v>
      </c>
      <c r="H32" s="210">
        <v>57.9</v>
      </c>
      <c r="I32" s="210">
        <v>51.6</v>
      </c>
      <c r="J32" s="210">
        <v>46.7</v>
      </c>
      <c r="K32" s="210">
        <v>42.8</v>
      </c>
      <c r="L32" s="210">
        <v>39.6</v>
      </c>
      <c r="M32" s="210">
        <v>37</v>
      </c>
      <c r="N32" s="210">
        <v>34.8</v>
      </c>
      <c r="O32" s="210">
        <v>32.9</v>
      </c>
      <c r="P32" s="210">
        <v>31.2</v>
      </c>
      <c r="Q32" s="210">
        <v>29.8</v>
      </c>
      <c r="R32" s="210">
        <v>28.6</v>
      </c>
      <c r="S32" s="210">
        <v>27.5</v>
      </c>
      <c r="T32" s="210"/>
      <c r="U32" s="210"/>
      <c r="W32" s="208">
        <v>41</v>
      </c>
      <c r="X32" s="210">
        <v>343.5</v>
      </c>
      <c r="Y32" s="210">
        <v>175</v>
      </c>
      <c r="Z32" s="210">
        <v>118.9</v>
      </c>
      <c r="AA32" s="210">
        <v>90.8</v>
      </c>
      <c r="AB32" s="210">
        <v>74</v>
      </c>
      <c r="AC32" s="210">
        <v>62.8</v>
      </c>
      <c r="AD32" s="210">
        <v>54.9</v>
      </c>
      <c r="AE32" s="210">
        <v>48.9</v>
      </c>
      <c r="AF32" s="210">
        <v>44.2</v>
      </c>
      <c r="AG32" s="210">
        <v>40.5</v>
      </c>
      <c r="AH32" s="210">
        <v>37.5</v>
      </c>
      <c r="AI32" s="210">
        <v>35</v>
      </c>
      <c r="AJ32" s="210">
        <v>32.9</v>
      </c>
      <c r="AK32" s="210">
        <v>31.1</v>
      </c>
      <c r="AL32" s="210">
        <v>29.6</v>
      </c>
      <c r="AM32" s="210">
        <v>28.2</v>
      </c>
      <c r="AN32" s="210">
        <v>27.1</v>
      </c>
      <c r="AO32" s="210">
        <v>26</v>
      </c>
      <c r="AP32" s="210"/>
      <c r="AQ32" s="210"/>
    </row>
    <row r="33" spans="1:43" ht="14.25">
      <c r="A33" s="208">
        <v>42</v>
      </c>
      <c r="B33" s="210">
        <v>367.9</v>
      </c>
      <c r="C33" s="210">
        <v>187.4</v>
      </c>
      <c r="D33" s="210">
        <v>127.3</v>
      </c>
      <c r="E33" s="210">
        <v>97.3</v>
      </c>
      <c r="F33" s="210">
        <v>79.3</v>
      </c>
      <c r="G33" s="210">
        <v>67.3</v>
      </c>
      <c r="H33" s="210">
        <v>58.8</v>
      </c>
      <c r="I33" s="210">
        <v>52.4</v>
      </c>
      <c r="J33" s="210">
        <v>47.4</v>
      </c>
      <c r="K33" s="210">
        <v>43.5</v>
      </c>
      <c r="L33" s="210">
        <v>40.2</v>
      </c>
      <c r="M33" s="210">
        <v>37.6</v>
      </c>
      <c r="N33" s="210">
        <v>35.3</v>
      </c>
      <c r="O33" s="210">
        <v>33.4</v>
      </c>
      <c r="P33" s="210">
        <v>31.7</v>
      </c>
      <c r="Q33" s="210">
        <v>30.3</v>
      </c>
      <c r="R33" s="210">
        <v>29</v>
      </c>
      <c r="S33" s="210"/>
      <c r="T33" s="210"/>
      <c r="U33" s="210"/>
      <c r="W33" s="208">
        <v>42</v>
      </c>
      <c r="X33" s="210">
        <v>348.6</v>
      </c>
      <c r="Y33" s="210">
        <v>177.6</v>
      </c>
      <c r="Z33" s="210">
        <v>120.6</v>
      </c>
      <c r="AA33" s="210">
        <v>92.2</v>
      </c>
      <c r="AB33" s="210">
        <v>75.1</v>
      </c>
      <c r="AC33" s="210">
        <v>63.8</v>
      </c>
      <c r="AD33" s="210">
        <v>55.7</v>
      </c>
      <c r="AE33" s="210">
        <v>49.6</v>
      </c>
      <c r="AF33" s="210">
        <v>44.9</v>
      </c>
      <c r="AG33" s="210">
        <v>41.2</v>
      </c>
      <c r="AH33" s="210">
        <v>38.1</v>
      </c>
      <c r="AI33" s="210">
        <v>35.6</v>
      </c>
      <c r="AJ33" s="210">
        <v>33.5</v>
      </c>
      <c r="AK33" s="210">
        <v>31.6</v>
      </c>
      <c r="AL33" s="210">
        <v>30.1</v>
      </c>
      <c r="AM33" s="210">
        <v>28.7</v>
      </c>
      <c r="AN33" s="210">
        <v>27.5</v>
      </c>
      <c r="AO33" s="210"/>
      <c r="AP33" s="210"/>
      <c r="AQ33" s="210"/>
    </row>
    <row r="34" spans="1:43" ht="14.25">
      <c r="A34" s="208">
        <v>43</v>
      </c>
      <c r="B34" s="210">
        <v>373.3</v>
      </c>
      <c r="C34" s="210">
        <v>190.2</v>
      </c>
      <c r="D34" s="210">
        <v>129.2</v>
      </c>
      <c r="E34" s="210">
        <v>98.7</v>
      </c>
      <c r="F34" s="210">
        <v>80.5</v>
      </c>
      <c r="G34" s="210">
        <v>68.3</v>
      </c>
      <c r="H34" s="210">
        <v>59.7</v>
      </c>
      <c r="I34" s="210">
        <v>53.2</v>
      </c>
      <c r="J34" s="210">
        <v>48.1</v>
      </c>
      <c r="K34" s="210">
        <v>44.1</v>
      </c>
      <c r="L34" s="210">
        <v>40.9</v>
      </c>
      <c r="M34" s="210">
        <v>38.1</v>
      </c>
      <c r="N34" s="210">
        <v>35.9</v>
      </c>
      <c r="O34" s="210">
        <v>33.9</v>
      </c>
      <c r="P34" s="210">
        <v>32.2</v>
      </c>
      <c r="Q34" s="210">
        <v>30.8</v>
      </c>
      <c r="R34" s="210"/>
      <c r="S34" s="210"/>
      <c r="T34" s="210"/>
      <c r="U34" s="210"/>
      <c r="W34" s="208">
        <v>43</v>
      </c>
      <c r="X34" s="210">
        <v>353.8</v>
      </c>
      <c r="Y34" s="210">
        <v>180.3</v>
      </c>
      <c r="Z34" s="210">
        <v>122.5</v>
      </c>
      <c r="AA34" s="210">
        <v>93.6</v>
      </c>
      <c r="AB34" s="210">
        <v>76.3</v>
      </c>
      <c r="AC34" s="210">
        <v>64.8</v>
      </c>
      <c r="AD34" s="210">
        <v>56.5</v>
      </c>
      <c r="AE34" s="210">
        <v>50.4</v>
      </c>
      <c r="AF34" s="210">
        <v>45.6</v>
      </c>
      <c r="AG34" s="210">
        <v>41.8</v>
      </c>
      <c r="AH34" s="210">
        <v>38.7</v>
      </c>
      <c r="AI34" s="210">
        <v>36.2</v>
      </c>
      <c r="AJ34" s="210">
        <v>34</v>
      </c>
      <c r="AK34" s="210">
        <v>32.1</v>
      </c>
      <c r="AL34" s="210">
        <v>30.6</v>
      </c>
      <c r="AM34" s="210">
        <v>29.2</v>
      </c>
      <c r="AN34" s="210"/>
      <c r="AO34" s="210"/>
      <c r="AP34" s="210"/>
      <c r="AQ34" s="210"/>
    </row>
    <row r="35" spans="1:43" ht="14.25">
      <c r="A35" s="208">
        <v>44</v>
      </c>
      <c r="B35" s="210">
        <v>378.8</v>
      </c>
      <c r="C35" s="210">
        <v>193</v>
      </c>
      <c r="D35" s="210">
        <v>131.1</v>
      </c>
      <c r="E35" s="210">
        <v>100.2</v>
      </c>
      <c r="F35" s="210">
        <v>81.7</v>
      </c>
      <c r="G35" s="210">
        <v>69.3</v>
      </c>
      <c r="H35" s="210">
        <v>60.6</v>
      </c>
      <c r="I35" s="210">
        <v>54</v>
      </c>
      <c r="J35" s="210">
        <v>48.9</v>
      </c>
      <c r="K35" s="210">
        <v>44.8</v>
      </c>
      <c r="L35" s="210">
        <v>41.5</v>
      </c>
      <c r="M35" s="210">
        <v>38.7</v>
      </c>
      <c r="N35" s="210">
        <v>36.4</v>
      </c>
      <c r="O35" s="210">
        <v>34.5</v>
      </c>
      <c r="P35" s="210">
        <v>32.8</v>
      </c>
      <c r="Q35" s="210"/>
      <c r="R35" s="210"/>
      <c r="S35" s="210"/>
      <c r="T35" s="210"/>
      <c r="U35" s="210"/>
      <c r="W35" s="208">
        <v>44</v>
      </c>
      <c r="X35" s="210">
        <v>359.1</v>
      </c>
      <c r="Y35" s="210">
        <v>183</v>
      </c>
      <c r="Z35" s="210">
        <v>124.3</v>
      </c>
      <c r="AA35" s="210">
        <v>95</v>
      </c>
      <c r="AB35" s="210">
        <v>77.4</v>
      </c>
      <c r="AC35" s="210">
        <v>65.7</v>
      </c>
      <c r="AD35" s="210">
        <v>57.4</v>
      </c>
      <c r="AE35" s="210">
        <v>51.2</v>
      </c>
      <c r="AF35" s="210">
        <v>46.3</v>
      </c>
      <c r="AG35" s="210">
        <v>42.5</v>
      </c>
      <c r="AH35" s="210">
        <v>39.3</v>
      </c>
      <c r="AI35" s="210">
        <v>36.7</v>
      </c>
      <c r="AJ35" s="210">
        <v>34.5</v>
      </c>
      <c r="AK35" s="210">
        <v>32.7</v>
      </c>
      <c r="AL35" s="210">
        <v>31.1</v>
      </c>
      <c r="AM35" s="210"/>
      <c r="AN35" s="210"/>
      <c r="AO35" s="210"/>
      <c r="AP35" s="210"/>
      <c r="AQ35" s="210"/>
    </row>
    <row r="36" spans="1:43" ht="14.25">
      <c r="A36" s="208">
        <v>45</v>
      </c>
      <c r="B36" s="210">
        <v>384.3</v>
      </c>
      <c r="C36" s="210">
        <v>195.9</v>
      </c>
      <c r="D36" s="210">
        <v>133.1</v>
      </c>
      <c r="E36" s="210">
        <v>101.7</v>
      </c>
      <c r="F36" s="210">
        <v>82.9</v>
      </c>
      <c r="G36" s="210">
        <v>70.4</v>
      </c>
      <c r="H36" s="210">
        <v>61.5</v>
      </c>
      <c r="I36" s="210">
        <v>54.8</v>
      </c>
      <c r="J36" s="210">
        <v>49.6</v>
      </c>
      <c r="K36" s="210">
        <v>45.5</v>
      </c>
      <c r="L36" s="210">
        <v>42.2</v>
      </c>
      <c r="M36" s="210">
        <v>39.4</v>
      </c>
      <c r="N36" s="210">
        <v>37</v>
      </c>
      <c r="O36" s="210">
        <v>35</v>
      </c>
      <c r="P36" s="210"/>
      <c r="Q36" s="210"/>
      <c r="R36" s="210"/>
      <c r="S36" s="210"/>
      <c r="T36" s="210"/>
      <c r="U36" s="210"/>
      <c r="W36" s="208">
        <v>45</v>
      </c>
      <c r="X36" s="210">
        <v>364.5</v>
      </c>
      <c r="Y36" s="210">
        <v>185.7</v>
      </c>
      <c r="Z36" s="210">
        <v>126.2</v>
      </c>
      <c r="AA36" s="210">
        <v>96.4</v>
      </c>
      <c r="AB36" s="210">
        <v>78.6</v>
      </c>
      <c r="AC36" s="210">
        <v>66.8</v>
      </c>
      <c r="AD36" s="210">
        <v>58.3</v>
      </c>
      <c r="AE36" s="210">
        <v>52</v>
      </c>
      <c r="AF36" s="210">
        <v>47.1</v>
      </c>
      <c r="AG36" s="210">
        <v>43.2</v>
      </c>
      <c r="AH36" s="210">
        <v>40</v>
      </c>
      <c r="AI36" s="210">
        <v>37.3</v>
      </c>
      <c r="AJ36" s="210">
        <v>35.1</v>
      </c>
      <c r="AK36" s="210">
        <v>33.2</v>
      </c>
      <c r="AL36" s="210"/>
      <c r="AM36" s="210"/>
      <c r="AN36" s="210"/>
      <c r="AO36" s="210"/>
      <c r="AP36" s="210"/>
      <c r="AQ36" s="210"/>
    </row>
    <row r="37" spans="1:43" ht="14.25">
      <c r="A37" s="208">
        <v>46</v>
      </c>
      <c r="B37" s="210">
        <v>390</v>
      </c>
      <c r="C37" s="210">
        <v>198.7</v>
      </c>
      <c r="D37" s="210">
        <v>135</v>
      </c>
      <c r="E37" s="210">
        <v>103.2</v>
      </c>
      <c r="F37" s="210">
        <v>84.1</v>
      </c>
      <c r="G37" s="210">
        <v>71.5</v>
      </c>
      <c r="H37" s="210">
        <v>62.4</v>
      </c>
      <c r="I37" s="210">
        <v>55.7</v>
      </c>
      <c r="J37" s="210">
        <v>50.4</v>
      </c>
      <c r="K37" s="210">
        <v>46.2</v>
      </c>
      <c r="L37" s="210">
        <v>42.8</v>
      </c>
      <c r="M37" s="210">
        <v>40</v>
      </c>
      <c r="N37" s="210">
        <v>37.6</v>
      </c>
      <c r="O37" s="210"/>
      <c r="P37" s="210"/>
      <c r="Q37" s="210"/>
      <c r="R37" s="210"/>
      <c r="S37" s="210"/>
      <c r="T37" s="210"/>
      <c r="U37" s="210"/>
      <c r="W37" s="208">
        <v>46</v>
      </c>
      <c r="X37" s="210">
        <v>370</v>
      </c>
      <c r="Y37" s="210">
        <v>188.6</v>
      </c>
      <c r="Z37" s="210">
        <v>128.1</v>
      </c>
      <c r="AA37" s="210">
        <v>97.9</v>
      </c>
      <c r="AB37" s="210">
        <v>79.8</v>
      </c>
      <c r="AC37" s="210">
        <v>67.8</v>
      </c>
      <c r="AD37" s="210">
        <v>59.2</v>
      </c>
      <c r="AE37" s="210">
        <v>52.8</v>
      </c>
      <c r="AF37" s="210">
        <v>47.8</v>
      </c>
      <c r="AG37" s="210">
        <v>43.9</v>
      </c>
      <c r="AH37" s="210">
        <v>40.6</v>
      </c>
      <c r="AI37" s="210">
        <v>38</v>
      </c>
      <c r="AJ37" s="210">
        <v>35.7</v>
      </c>
      <c r="AK37" s="210"/>
      <c r="AL37" s="210"/>
      <c r="AM37" s="210"/>
      <c r="AN37" s="210"/>
      <c r="AO37" s="210"/>
      <c r="AP37" s="210"/>
      <c r="AQ37" s="210"/>
    </row>
    <row r="38" spans="1:43" ht="14.25">
      <c r="A38" s="208">
        <v>47</v>
      </c>
      <c r="B38" s="210">
        <v>395.7</v>
      </c>
      <c r="C38" s="210">
        <v>201.7</v>
      </c>
      <c r="D38" s="210">
        <v>137.1</v>
      </c>
      <c r="E38" s="210">
        <v>104.8</v>
      </c>
      <c r="F38" s="210">
        <v>85.4</v>
      </c>
      <c r="G38" s="210">
        <v>72.6</v>
      </c>
      <c r="H38" s="210">
        <v>63.4</v>
      </c>
      <c r="I38" s="210">
        <v>56.5</v>
      </c>
      <c r="J38" s="210">
        <v>51.2</v>
      </c>
      <c r="K38" s="210">
        <v>47</v>
      </c>
      <c r="L38" s="210">
        <v>43.5</v>
      </c>
      <c r="M38" s="210">
        <v>40.7</v>
      </c>
      <c r="N38" s="210"/>
      <c r="O38" s="210"/>
      <c r="P38" s="210"/>
      <c r="Q38" s="210"/>
      <c r="R38" s="210"/>
      <c r="S38" s="210"/>
      <c r="T38" s="210"/>
      <c r="U38" s="210"/>
      <c r="W38" s="208">
        <v>47</v>
      </c>
      <c r="X38" s="210">
        <v>375.6</v>
      </c>
      <c r="Y38" s="210">
        <v>191.4</v>
      </c>
      <c r="Z38" s="210">
        <v>130.1</v>
      </c>
      <c r="AA38" s="210">
        <v>99.4</v>
      </c>
      <c r="AB38" s="210">
        <v>81.1</v>
      </c>
      <c r="AC38" s="210">
        <v>68.9</v>
      </c>
      <c r="AD38" s="210">
        <v>60.2</v>
      </c>
      <c r="AE38" s="210">
        <v>53.6</v>
      </c>
      <c r="AF38" s="210">
        <v>48.6</v>
      </c>
      <c r="AG38" s="210">
        <v>44.6</v>
      </c>
      <c r="AH38" s="210">
        <v>41.3</v>
      </c>
      <c r="AI38" s="210">
        <v>38.6</v>
      </c>
      <c r="AJ38" s="210"/>
      <c r="AK38" s="210"/>
      <c r="AL38" s="210"/>
      <c r="AM38" s="210"/>
      <c r="AN38" s="210"/>
      <c r="AO38" s="210"/>
      <c r="AP38" s="210"/>
      <c r="AQ38" s="210"/>
    </row>
    <row r="39" spans="1:43" ht="14.25">
      <c r="A39" s="208">
        <v>48</v>
      </c>
      <c r="B39" s="210">
        <v>401.6</v>
      </c>
      <c r="C39" s="210">
        <v>204.7</v>
      </c>
      <c r="D39" s="210">
        <v>139.1</v>
      </c>
      <c r="E39" s="210">
        <v>106.4</v>
      </c>
      <c r="F39" s="210">
        <v>86.7</v>
      </c>
      <c r="G39" s="210">
        <v>73.7</v>
      </c>
      <c r="H39" s="210">
        <v>64.4</v>
      </c>
      <c r="I39" s="210">
        <v>57.4</v>
      </c>
      <c r="J39" s="210">
        <v>52.1</v>
      </c>
      <c r="K39" s="210">
        <v>47.8</v>
      </c>
      <c r="L39" s="210">
        <v>44.3</v>
      </c>
      <c r="M39" s="210"/>
      <c r="N39" s="210"/>
      <c r="O39" s="210"/>
      <c r="P39" s="210"/>
      <c r="Q39" s="210"/>
      <c r="R39" s="210"/>
      <c r="S39" s="210"/>
      <c r="T39" s="210"/>
      <c r="U39" s="210"/>
      <c r="W39" s="208">
        <v>48</v>
      </c>
      <c r="X39" s="210">
        <v>381.3</v>
      </c>
      <c r="Y39" s="210">
        <v>194.3</v>
      </c>
      <c r="Z39" s="210">
        <v>132.1</v>
      </c>
      <c r="AA39" s="210">
        <v>101</v>
      </c>
      <c r="AB39" s="210">
        <v>82.3</v>
      </c>
      <c r="AC39" s="210">
        <v>70</v>
      </c>
      <c r="AD39" s="210">
        <v>61.1</v>
      </c>
      <c r="AE39" s="210">
        <v>54.5</v>
      </c>
      <c r="AF39" s="210">
        <v>49.4</v>
      </c>
      <c r="AG39" s="210">
        <v>45.3</v>
      </c>
      <c r="AH39" s="210">
        <v>42</v>
      </c>
      <c r="AI39" s="210"/>
      <c r="AJ39" s="210"/>
      <c r="AK39" s="210"/>
      <c r="AL39" s="210"/>
      <c r="AM39" s="210"/>
      <c r="AN39" s="210"/>
      <c r="AO39" s="210"/>
      <c r="AP39" s="210"/>
      <c r="AQ39" s="210"/>
    </row>
    <row r="40" spans="1:43" ht="14.25">
      <c r="A40" s="208">
        <v>49</v>
      </c>
      <c r="B40" s="210">
        <v>407.6</v>
      </c>
      <c r="C40" s="210">
        <v>207.8</v>
      </c>
      <c r="D40" s="210">
        <v>141.2</v>
      </c>
      <c r="E40" s="210">
        <v>108</v>
      </c>
      <c r="F40" s="210">
        <v>88.1</v>
      </c>
      <c r="G40" s="210">
        <v>74.9</v>
      </c>
      <c r="H40" s="210">
        <v>65.4</v>
      </c>
      <c r="I40" s="210">
        <v>58.4</v>
      </c>
      <c r="J40" s="210">
        <v>52.9</v>
      </c>
      <c r="K40" s="210">
        <v>48.6</v>
      </c>
      <c r="L40" s="210"/>
      <c r="M40" s="210"/>
      <c r="N40" s="210"/>
      <c r="O40" s="210"/>
      <c r="P40" s="210"/>
      <c r="Q40" s="210"/>
      <c r="R40" s="210"/>
      <c r="S40" s="210"/>
      <c r="T40" s="210"/>
      <c r="U40" s="210"/>
      <c r="W40" s="208">
        <v>49</v>
      </c>
      <c r="X40" s="210">
        <v>387.1</v>
      </c>
      <c r="Y40" s="210">
        <v>197.3</v>
      </c>
      <c r="Z40" s="210">
        <v>134.1</v>
      </c>
      <c r="AA40" s="210">
        <v>102.6</v>
      </c>
      <c r="AB40" s="210">
        <v>83.7</v>
      </c>
      <c r="AC40" s="210">
        <v>71.1</v>
      </c>
      <c r="AD40" s="210">
        <v>62.1</v>
      </c>
      <c r="AE40" s="210">
        <v>55.4</v>
      </c>
      <c r="AF40" s="210">
        <v>50.3</v>
      </c>
      <c r="AG40" s="210">
        <v>46.1</v>
      </c>
      <c r="AH40" s="210"/>
      <c r="AI40" s="210"/>
      <c r="AJ40" s="210"/>
      <c r="AK40" s="210"/>
      <c r="AL40" s="210"/>
      <c r="AM40" s="210"/>
      <c r="AN40" s="210"/>
      <c r="AO40" s="210"/>
      <c r="AP40" s="210"/>
      <c r="AQ40" s="210"/>
    </row>
    <row r="41" spans="1:43" ht="14.25">
      <c r="A41" s="208">
        <v>50</v>
      </c>
      <c r="B41" s="210">
        <v>413.7</v>
      </c>
      <c r="C41" s="210">
        <v>211</v>
      </c>
      <c r="D41" s="210">
        <v>143.4</v>
      </c>
      <c r="E41" s="210">
        <v>109.7</v>
      </c>
      <c r="F41" s="210">
        <v>89.5</v>
      </c>
      <c r="G41" s="210">
        <v>76.1</v>
      </c>
      <c r="H41" s="210">
        <v>66.5</v>
      </c>
      <c r="I41" s="210">
        <v>59.4</v>
      </c>
      <c r="J41" s="210">
        <v>53.8</v>
      </c>
      <c r="K41" s="210"/>
      <c r="L41" s="210"/>
      <c r="M41" s="210"/>
      <c r="N41" s="210"/>
      <c r="O41" s="210"/>
      <c r="P41" s="210"/>
      <c r="Q41" s="210"/>
      <c r="R41" s="210"/>
      <c r="S41" s="210"/>
      <c r="T41" s="210"/>
      <c r="U41" s="210"/>
      <c r="W41" s="208">
        <v>50</v>
      </c>
      <c r="X41" s="210">
        <v>393.1</v>
      </c>
      <c r="Y41" s="210">
        <v>200.4</v>
      </c>
      <c r="Z41" s="210">
        <v>136.3</v>
      </c>
      <c r="AA41" s="210">
        <v>104.2</v>
      </c>
      <c r="AB41" s="210">
        <v>85.1</v>
      </c>
      <c r="AC41" s="210">
        <v>72.3</v>
      </c>
      <c r="AD41" s="210">
        <v>63.2</v>
      </c>
      <c r="AE41" s="210">
        <v>56.4</v>
      </c>
      <c r="AF41" s="210">
        <v>51.1</v>
      </c>
      <c r="AG41" s="210"/>
      <c r="AH41" s="210"/>
      <c r="AI41" s="210"/>
      <c r="AJ41" s="210"/>
      <c r="AK41" s="210"/>
      <c r="AL41" s="210"/>
      <c r="AM41" s="210"/>
      <c r="AN41" s="210"/>
      <c r="AO41" s="210"/>
      <c r="AP41" s="210"/>
      <c r="AQ41" s="210"/>
    </row>
    <row r="42" spans="1:43" ht="14.25">
      <c r="A42" s="208">
        <v>51</v>
      </c>
      <c r="B42" s="210">
        <v>420</v>
      </c>
      <c r="C42" s="210">
        <v>214.2</v>
      </c>
      <c r="D42" s="210">
        <v>145.7</v>
      </c>
      <c r="E42" s="210">
        <v>111.5</v>
      </c>
      <c r="F42" s="210">
        <v>91</v>
      </c>
      <c r="G42" s="210">
        <v>77.3</v>
      </c>
      <c r="H42" s="210">
        <v>67.6</v>
      </c>
      <c r="I42" s="210">
        <v>60.4</v>
      </c>
      <c r="J42" s="210"/>
      <c r="K42" s="210"/>
      <c r="L42" s="210"/>
      <c r="M42" s="210"/>
      <c r="N42" s="210"/>
      <c r="O42" s="210"/>
      <c r="P42" s="210"/>
      <c r="Q42" s="210"/>
      <c r="R42" s="210"/>
      <c r="S42" s="210"/>
      <c r="T42" s="210"/>
      <c r="U42" s="210"/>
      <c r="W42" s="208">
        <v>51</v>
      </c>
      <c r="X42" s="210">
        <v>399.3</v>
      </c>
      <c r="Y42" s="210">
        <v>203.6</v>
      </c>
      <c r="Z42" s="210">
        <v>138.5</v>
      </c>
      <c r="AA42" s="210">
        <v>106</v>
      </c>
      <c r="AB42" s="210">
        <v>86.5</v>
      </c>
      <c r="AC42" s="210">
        <v>73.5</v>
      </c>
      <c r="AD42" s="210">
        <v>64.3</v>
      </c>
      <c r="AE42" s="210">
        <v>57.4</v>
      </c>
      <c r="AF42" s="210"/>
      <c r="AG42" s="210"/>
      <c r="AH42" s="210"/>
      <c r="AI42" s="210"/>
      <c r="AJ42" s="210"/>
      <c r="AK42" s="210"/>
      <c r="AL42" s="210"/>
      <c r="AM42" s="210"/>
      <c r="AN42" s="210"/>
      <c r="AO42" s="210"/>
      <c r="AP42" s="210"/>
      <c r="AQ42" s="210"/>
    </row>
    <row r="43" spans="1:43" ht="14.25">
      <c r="A43" s="208">
        <v>52</v>
      </c>
      <c r="B43" s="210">
        <v>426.4</v>
      </c>
      <c r="C43" s="210">
        <v>217.6</v>
      </c>
      <c r="D43" s="210">
        <v>148</v>
      </c>
      <c r="E43" s="210">
        <v>113.3</v>
      </c>
      <c r="F43" s="210">
        <v>92.5</v>
      </c>
      <c r="G43" s="210">
        <v>78.6</v>
      </c>
      <c r="H43" s="210">
        <v>68.8</v>
      </c>
      <c r="I43" s="210"/>
      <c r="J43" s="210"/>
      <c r="K43" s="210"/>
      <c r="L43" s="210"/>
      <c r="M43" s="210"/>
      <c r="N43" s="210"/>
      <c r="O43" s="210"/>
      <c r="P43" s="210"/>
      <c r="Q43" s="210"/>
      <c r="R43" s="210"/>
      <c r="S43" s="210"/>
      <c r="T43" s="210"/>
      <c r="U43" s="210"/>
      <c r="W43" s="208">
        <v>52</v>
      </c>
      <c r="X43" s="210">
        <v>405.6</v>
      </c>
      <c r="Y43" s="210">
        <v>206.9</v>
      </c>
      <c r="Z43" s="210">
        <v>140.7</v>
      </c>
      <c r="AA43" s="210">
        <v>107.7</v>
      </c>
      <c r="AB43" s="210">
        <v>87.9</v>
      </c>
      <c r="AC43" s="210">
        <v>74.8</v>
      </c>
      <c r="AD43" s="210">
        <v>65.4</v>
      </c>
      <c r="AE43" s="210"/>
      <c r="AF43" s="210"/>
      <c r="AG43" s="210"/>
      <c r="AH43" s="210"/>
      <c r="AI43" s="210"/>
      <c r="AJ43" s="210"/>
      <c r="AK43" s="210"/>
      <c r="AL43" s="210"/>
      <c r="AM43" s="210"/>
      <c r="AN43" s="210"/>
      <c r="AO43" s="210"/>
      <c r="AP43" s="210"/>
      <c r="AQ43" s="210"/>
    </row>
    <row r="44" spans="1:43" ht="14.25">
      <c r="A44" s="208">
        <v>53</v>
      </c>
      <c r="B44" s="210">
        <v>433</v>
      </c>
      <c r="C44" s="210">
        <v>221</v>
      </c>
      <c r="D44" s="210">
        <v>150.3</v>
      </c>
      <c r="E44" s="210">
        <v>115.1</v>
      </c>
      <c r="F44" s="210">
        <v>94</v>
      </c>
      <c r="G44" s="210">
        <v>79.9</v>
      </c>
      <c r="H44" s="210"/>
      <c r="I44" s="210"/>
      <c r="J44" s="210"/>
      <c r="K44" s="210"/>
      <c r="L44" s="210"/>
      <c r="M44" s="210"/>
      <c r="N44" s="210"/>
      <c r="O44" s="210"/>
      <c r="P44" s="210"/>
      <c r="Q44" s="210"/>
      <c r="R44" s="210"/>
      <c r="S44" s="210"/>
      <c r="T44" s="210"/>
      <c r="U44" s="210"/>
      <c r="W44" s="208">
        <v>53</v>
      </c>
      <c r="X44" s="210">
        <v>412</v>
      </c>
      <c r="Y44" s="210">
        <v>210.2</v>
      </c>
      <c r="Z44" s="210">
        <v>143.1</v>
      </c>
      <c r="AA44" s="210">
        <v>109.5</v>
      </c>
      <c r="AB44" s="210">
        <v>89.4</v>
      </c>
      <c r="AC44" s="210">
        <v>76.1</v>
      </c>
      <c r="AD44" s="210"/>
      <c r="AE44" s="210"/>
      <c r="AF44" s="210"/>
      <c r="AG44" s="210"/>
      <c r="AH44" s="210"/>
      <c r="AI44" s="210"/>
      <c r="AJ44" s="210"/>
      <c r="AK44" s="210"/>
      <c r="AL44" s="210"/>
      <c r="AM44" s="210"/>
      <c r="AN44" s="210"/>
      <c r="AO44" s="210"/>
      <c r="AP44" s="210"/>
      <c r="AQ44" s="210"/>
    </row>
    <row r="45" spans="1:43" ht="14.25">
      <c r="A45" s="208">
        <v>54</v>
      </c>
      <c r="B45" s="210">
        <v>439.7</v>
      </c>
      <c r="C45" s="210">
        <v>224.4</v>
      </c>
      <c r="D45" s="210">
        <v>152.8</v>
      </c>
      <c r="E45" s="210">
        <v>117</v>
      </c>
      <c r="F45" s="210">
        <v>95.5</v>
      </c>
      <c r="G45" s="210"/>
      <c r="H45" s="210"/>
      <c r="I45" s="210"/>
      <c r="J45" s="210"/>
      <c r="K45" s="210"/>
      <c r="L45" s="210"/>
      <c r="M45" s="210"/>
      <c r="N45" s="210"/>
      <c r="O45" s="210"/>
      <c r="P45" s="210"/>
      <c r="Q45" s="210"/>
      <c r="R45" s="210"/>
      <c r="S45" s="210"/>
      <c r="T45" s="210"/>
      <c r="U45" s="210"/>
      <c r="W45" s="208">
        <v>54</v>
      </c>
      <c r="X45" s="210">
        <v>418.6</v>
      </c>
      <c r="Y45" s="210">
        <v>213.7</v>
      </c>
      <c r="Z45" s="210">
        <v>145.4</v>
      </c>
      <c r="AA45" s="210">
        <v>111.4</v>
      </c>
      <c r="AB45" s="210">
        <v>91</v>
      </c>
      <c r="AC45" s="210"/>
      <c r="AD45" s="210"/>
      <c r="AE45" s="210"/>
      <c r="AF45" s="210"/>
      <c r="AG45" s="210"/>
      <c r="AH45" s="210"/>
      <c r="AI45" s="210"/>
      <c r="AJ45" s="210"/>
      <c r="AK45" s="210"/>
      <c r="AL45" s="210"/>
      <c r="AM45" s="210"/>
      <c r="AN45" s="210"/>
      <c r="AO45" s="210"/>
      <c r="AP45" s="210"/>
      <c r="AQ45" s="210"/>
    </row>
    <row r="46" spans="1:43" ht="14.25">
      <c r="A46" s="208">
        <v>55</v>
      </c>
      <c r="B46" s="210">
        <v>446.5</v>
      </c>
      <c r="C46" s="210">
        <v>228</v>
      </c>
      <c r="D46" s="210">
        <v>155.2</v>
      </c>
      <c r="E46" s="210">
        <v>118.9</v>
      </c>
      <c r="F46" s="210"/>
      <c r="G46" s="210"/>
      <c r="H46" s="210"/>
      <c r="I46" s="210"/>
      <c r="J46" s="210"/>
      <c r="K46" s="210"/>
      <c r="L46" s="210"/>
      <c r="M46" s="210"/>
      <c r="N46" s="210"/>
      <c r="O46" s="210"/>
      <c r="P46" s="210"/>
      <c r="Q46" s="210"/>
      <c r="R46" s="210"/>
      <c r="S46" s="210"/>
      <c r="T46" s="210"/>
      <c r="U46" s="210"/>
      <c r="W46" s="208">
        <v>55</v>
      </c>
      <c r="X46" s="210">
        <v>425.4</v>
      </c>
      <c r="Y46" s="210">
        <v>217.2</v>
      </c>
      <c r="Z46" s="210">
        <v>147.9</v>
      </c>
      <c r="AA46" s="210">
        <v>113.3</v>
      </c>
      <c r="AB46" s="210"/>
      <c r="AC46" s="210"/>
      <c r="AD46" s="210"/>
      <c r="AE46" s="210"/>
      <c r="AF46" s="210"/>
      <c r="AG46" s="210"/>
      <c r="AH46" s="210"/>
      <c r="AI46" s="210"/>
      <c r="AJ46" s="210"/>
      <c r="AK46" s="210"/>
      <c r="AL46" s="210"/>
      <c r="AM46" s="210"/>
      <c r="AN46" s="210"/>
      <c r="AO46" s="210"/>
      <c r="AP46" s="210"/>
      <c r="AQ46" s="210"/>
    </row>
    <row r="47" spans="1:43" ht="14.25">
      <c r="A47" s="208">
        <v>56</v>
      </c>
      <c r="B47" s="210">
        <v>453.6</v>
      </c>
      <c r="C47" s="210">
        <v>231.7</v>
      </c>
      <c r="D47" s="210">
        <v>157.8</v>
      </c>
      <c r="E47" s="210"/>
      <c r="F47" s="210"/>
      <c r="G47" s="210"/>
      <c r="H47" s="210"/>
      <c r="I47" s="210"/>
      <c r="J47" s="210"/>
      <c r="K47" s="210"/>
      <c r="L47" s="210"/>
      <c r="M47" s="210"/>
      <c r="N47" s="210"/>
      <c r="O47" s="210"/>
      <c r="P47" s="210"/>
      <c r="Q47" s="210"/>
      <c r="R47" s="210"/>
      <c r="S47" s="210"/>
      <c r="T47" s="210"/>
      <c r="U47" s="210"/>
      <c r="W47" s="208">
        <v>56</v>
      </c>
      <c r="X47" s="210">
        <v>432.4</v>
      </c>
      <c r="Y47" s="210">
        <v>220.9</v>
      </c>
      <c r="Z47" s="210">
        <v>150.4</v>
      </c>
      <c r="AA47" s="210"/>
      <c r="AB47" s="210"/>
      <c r="AC47" s="210"/>
      <c r="AD47" s="210"/>
      <c r="AE47" s="210"/>
      <c r="AF47" s="210"/>
      <c r="AG47" s="210"/>
      <c r="AH47" s="210"/>
      <c r="AI47" s="210"/>
      <c r="AJ47" s="210"/>
      <c r="AK47" s="210"/>
      <c r="AL47" s="210"/>
      <c r="AM47" s="210"/>
      <c r="AN47" s="210"/>
      <c r="AO47" s="210"/>
      <c r="AP47" s="210"/>
      <c r="AQ47" s="210"/>
    </row>
    <row r="48" spans="1:43" ht="14.25">
      <c r="A48" s="208">
        <v>57</v>
      </c>
      <c r="B48" s="210">
        <v>461</v>
      </c>
      <c r="C48" s="210">
        <v>235.5</v>
      </c>
      <c r="D48" s="210"/>
      <c r="E48" s="210"/>
      <c r="F48" s="210"/>
      <c r="G48" s="210"/>
      <c r="H48" s="210"/>
      <c r="I48" s="210"/>
      <c r="J48" s="210"/>
      <c r="K48" s="210"/>
      <c r="L48" s="210"/>
      <c r="M48" s="210"/>
      <c r="N48" s="210"/>
      <c r="O48" s="210"/>
      <c r="P48" s="210"/>
      <c r="Q48" s="210"/>
      <c r="R48" s="210"/>
      <c r="S48" s="210"/>
      <c r="T48" s="210"/>
      <c r="U48" s="210"/>
      <c r="W48" s="208">
        <v>57</v>
      </c>
      <c r="X48" s="210">
        <v>439.8</v>
      </c>
      <c r="Y48" s="210">
        <v>224.7</v>
      </c>
      <c r="Z48" s="210"/>
      <c r="AA48" s="210"/>
      <c r="AB48" s="210"/>
      <c r="AC48" s="210"/>
      <c r="AD48" s="210"/>
      <c r="AE48" s="210"/>
      <c r="AF48" s="210"/>
      <c r="AG48" s="210"/>
      <c r="AH48" s="210"/>
      <c r="AI48" s="210"/>
      <c r="AJ48" s="210"/>
      <c r="AK48" s="210"/>
      <c r="AL48" s="210"/>
      <c r="AM48" s="210"/>
      <c r="AN48" s="210"/>
      <c r="AO48" s="210"/>
      <c r="AP48" s="210"/>
      <c r="AQ48" s="210"/>
    </row>
    <row r="49" spans="1:43" ht="14.25">
      <c r="A49" s="208">
        <v>58</v>
      </c>
      <c r="B49" s="210">
        <v>468.7</v>
      </c>
      <c r="C49" s="210"/>
      <c r="D49" s="210"/>
      <c r="E49" s="210"/>
      <c r="F49" s="210"/>
      <c r="G49" s="210"/>
      <c r="H49" s="210"/>
      <c r="I49" s="210"/>
      <c r="J49" s="210"/>
      <c r="K49" s="210"/>
      <c r="L49" s="210"/>
      <c r="M49" s="210"/>
      <c r="N49" s="210"/>
      <c r="O49" s="210"/>
      <c r="P49" s="210"/>
      <c r="Q49" s="210"/>
      <c r="R49" s="210"/>
      <c r="S49" s="210"/>
      <c r="T49" s="210"/>
      <c r="U49" s="210"/>
      <c r="W49" s="208">
        <v>58</v>
      </c>
      <c r="X49" s="210">
        <v>447.5</v>
      </c>
      <c r="Y49" s="210"/>
      <c r="Z49" s="210"/>
      <c r="AA49" s="210"/>
      <c r="AB49" s="210"/>
      <c r="AC49" s="210"/>
      <c r="AD49" s="210"/>
      <c r="AE49" s="210"/>
      <c r="AF49" s="210"/>
      <c r="AG49" s="210"/>
      <c r="AH49" s="210"/>
      <c r="AI49" s="210"/>
      <c r="AJ49" s="210"/>
      <c r="AK49" s="210"/>
      <c r="AL49" s="210"/>
      <c r="AM49" s="210"/>
      <c r="AN49" s="210"/>
      <c r="AO49" s="210"/>
      <c r="AP49" s="210"/>
      <c r="AQ49" s="210"/>
    </row>
    <row r="50" spans="1:43" ht="14.25">
      <c r="A50" s="27"/>
      <c r="B50" s="31"/>
      <c r="C50" s="31" t="s">
        <v>10</v>
      </c>
      <c r="D50" s="31" t="s">
        <v>10</v>
      </c>
      <c r="E50" s="31" t="s">
        <v>10</v>
      </c>
      <c r="F50" s="31" t="s">
        <v>10</v>
      </c>
      <c r="G50" s="31" t="s">
        <v>10</v>
      </c>
      <c r="H50" s="31" t="s">
        <v>10</v>
      </c>
      <c r="I50" s="31" t="s">
        <v>10</v>
      </c>
      <c r="J50" s="31" t="s">
        <v>10</v>
      </c>
      <c r="K50" s="31" t="s">
        <v>10</v>
      </c>
      <c r="L50" s="31" t="s">
        <v>10</v>
      </c>
      <c r="M50" s="31" t="s">
        <v>10</v>
      </c>
      <c r="N50" s="31" t="s">
        <v>10</v>
      </c>
      <c r="O50" s="31" t="s">
        <v>10</v>
      </c>
      <c r="P50" s="31" t="s">
        <v>10</v>
      </c>
      <c r="Q50" s="31" t="s">
        <v>10</v>
      </c>
      <c r="R50" s="31" t="s">
        <v>10</v>
      </c>
      <c r="S50" s="31" t="s">
        <v>10</v>
      </c>
      <c r="T50" s="31" t="s">
        <v>10</v>
      </c>
      <c r="U50" s="31" t="s">
        <v>10</v>
      </c>
      <c r="W50" s="27"/>
      <c r="X50" s="31"/>
      <c r="Y50" s="31"/>
      <c r="Z50" s="31"/>
      <c r="AA50" s="31"/>
      <c r="AB50" s="31"/>
      <c r="AC50" s="31"/>
      <c r="AD50" s="31"/>
      <c r="AE50" s="31"/>
      <c r="AF50" s="31"/>
      <c r="AG50" s="31"/>
      <c r="AH50" s="31"/>
      <c r="AI50" s="31"/>
      <c r="AJ50" s="31"/>
      <c r="AK50" s="31"/>
      <c r="AL50" s="31"/>
      <c r="AM50" s="31"/>
      <c r="AN50" s="31"/>
      <c r="AO50" s="31"/>
      <c r="AP50" s="31"/>
      <c r="AQ50" s="31"/>
    </row>
    <row r="51" spans="1:43" ht="14.25">
      <c r="A51" s="27"/>
      <c r="B51" s="31"/>
      <c r="C51" s="31" t="s">
        <v>10</v>
      </c>
      <c r="D51" s="31" t="s">
        <v>10</v>
      </c>
      <c r="E51" s="31" t="s">
        <v>10</v>
      </c>
      <c r="F51" s="31" t="s">
        <v>10</v>
      </c>
      <c r="G51" s="31" t="s">
        <v>10</v>
      </c>
      <c r="H51" s="31" t="s">
        <v>10</v>
      </c>
      <c r="I51" s="31" t="s">
        <v>10</v>
      </c>
      <c r="J51" s="31" t="s">
        <v>10</v>
      </c>
      <c r="K51" s="31" t="s">
        <v>10</v>
      </c>
      <c r="L51" s="31" t="s">
        <v>10</v>
      </c>
      <c r="M51" s="31" t="s">
        <v>10</v>
      </c>
      <c r="N51" s="31" t="s">
        <v>10</v>
      </c>
      <c r="O51" s="31" t="s">
        <v>10</v>
      </c>
      <c r="P51" s="31" t="s">
        <v>10</v>
      </c>
      <c r="Q51" s="31" t="s">
        <v>10</v>
      </c>
      <c r="R51" s="31" t="s">
        <v>10</v>
      </c>
      <c r="S51" s="31" t="s">
        <v>10</v>
      </c>
      <c r="T51" s="31" t="s">
        <v>10</v>
      </c>
      <c r="U51" s="31" t="s">
        <v>10</v>
      </c>
      <c r="W51" s="27"/>
      <c r="X51" s="31"/>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row>
    <row r="52" spans="1:43" ht="14.25">
      <c r="A52" s="27"/>
      <c r="B52" s="31"/>
      <c r="C52" s="31" t="s">
        <v>10</v>
      </c>
      <c r="D52" s="31" t="s">
        <v>10</v>
      </c>
      <c r="E52" s="31" t="s">
        <v>10</v>
      </c>
      <c r="F52" s="31" t="s">
        <v>10</v>
      </c>
      <c r="G52" s="31" t="s">
        <v>10</v>
      </c>
      <c r="H52" s="31" t="s">
        <v>10</v>
      </c>
      <c r="I52" s="31" t="s">
        <v>10</v>
      </c>
      <c r="J52" s="31" t="s">
        <v>10</v>
      </c>
      <c r="K52" s="31" t="s">
        <v>10</v>
      </c>
      <c r="L52" s="31" t="s">
        <v>10</v>
      </c>
      <c r="M52" s="31" t="s">
        <v>10</v>
      </c>
      <c r="N52" s="31" t="s">
        <v>10</v>
      </c>
      <c r="O52" s="31" t="s">
        <v>10</v>
      </c>
      <c r="P52" s="31" t="s">
        <v>10</v>
      </c>
      <c r="Q52" s="31" t="s">
        <v>10</v>
      </c>
      <c r="R52" s="31" t="s">
        <v>10</v>
      </c>
      <c r="S52" s="31" t="s">
        <v>10</v>
      </c>
      <c r="T52" s="31" t="s">
        <v>10</v>
      </c>
      <c r="U52" s="31" t="s">
        <v>10</v>
      </c>
      <c r="W52" s="27"/>
      <c r="X52" s="31"/>
      <c r="Y52" s="31">
        <v>0</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v>
      </c>
      <c r="AQ52" s="31">
        <v>0</v>
      </c>
    </row>
    <row r="53" spans="1:43" ht="14.25">
      <c r="A53" s="27"/>
      <c r="B53" s="31"/>
      <c r="C53" s="31" t="s">
        <v>10</v>
      </c>
      <c r="D53" s="31" t="s">
        <v>10</v>
      </c>
      <c r="E53" s="31" t="s">
        <v>10</v>
      </c>
      <c r="F53" s="31" t="s">
        <v>10</v>
      </c>
      <c r="G53" s="31" t="s">
        <v>10</v>
      </c>
      <c r="H53" s="31" t="s">
        <v>10</v>
      </c>
      <c r="I53" s="31" t="s">
        <v>10</v>
      </c>
      <c r="J53" s="31" t="s">
        <v>10</v>
      </c>
      <c r="K53" s="31" t="s">
        <v>10</v>
      </c>
      <c r="L53" s="31" t="s">
        <v>10</v>
      </c>
      <c r="M53" s="31" t="s">
        <v>10</v>
      </c>
      <c r="N53" s="31" t="s">
        <v>10</v>
      </c>
      <c r="O53" s="31" t="s">
        <v>10</v>
      </c>
      <c r="P53" s="31" t="s">
        <v>10</v>
      </c>
      <c r="Q53" s="31" t="s">
        <v>10</v>
      </c>
      <c r="R53" s="31" t="s">
        <v>10</v>
      </c>
      <c r="S53" s="31" t="s">
        <v>10</v>
      </c>
      <c r="T53" s="31" t="s">
        <v>10</v>
      </c>
      <c r="U53" s="31" t="s">
        <v>10</v>
      </c>
      <c r="W53" s="27"/>
      <c r="X53" s="31"/>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row>
    <row r="54" spans="1:43" ht="14.25">
      <c r="A54" s="27"/>
      <c r="B54" s="31"/>
      <c r="C54" s="31" t="s">
        <v>10</v>
      </c>
      <c r="D54" s="31" t="s">
        <v>10</v>
      </c>
      <c r="E54" s="31" t="s">
        <v>10</v>
      </c>
      <c r="F54" s="31" t="s">
        <v>10</v>
      </c>
      <c r="G54" s="31" t="s">
        <v>10</v>
      </c>
      <c r="H54" s="31" t="s">
        <v>10</v>
      </c>
      <c r="I54" s="31" t="s">
        <v>10</v>
      </c>
      <c r="J54" s="31" t="s">
        <v>10</v>
      </c>
      <c r="K54" s="31" t="s">
        <v>10</v>
      </c>
      <c r="L54" s="31" t="s">
        <v>10</v>
      </c>
      <c r="M54" s="31" t="s">
        <v>10</v>
      </c>
      <c r="N54" s="31" t="s">
        <v>10</v>
      </c>
      <c r="O54" s="31" t="s">
        <v>10</v>
      </c>
      <c r="P54" s="31" t="s">
        <v>10</v>
      </c>
      <c r="Q54" s="31" t="s">
        <v>10</v>
      </c>
      <c r="R54" s="31" t="s">
        <v>10</v>
      </c>
      <c r="S54" s="31" t="s">
        <v>10</v>
      </c>
      <c r="T54" s="31" t="s">
        <v>10</v>
      </c>
      <c r="U54" s="31" t="s">
        <v>10</v>
      </c>
      <c r="W54" s="27"/>
      <c r="X54" s="31"/>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row>
    <row r="55" spans="1:43" ht="14.25">
      <c r="A55" s="127"/>
      <c r="B55" s="31"/>
      <c r="C55" s="31" t="s">
        <v>10</v>
      </c>
      <c r="D55" s="31" t="s">
        <v>10</v>
      </c>
      <c r="E55" s="31" t="s">
        <v>10</v>
      </c>
      <c r="F55" s="31" t="s">
        <v>10</v>
      </c>
      <c r="G55" s="31" t="s">
        <v>10</v>
      </c>
      <c r="H55" s="31" t="s">
        <v>10</v>
      </c>
      <c r="I55" s="31" t="s">
        <v>10</v>
      </c>
      <c r="J55" s="31" t="s">
        <v>10</v>
      </c>
      <c r="K55" s="31" t="s">
        <v>10</v>
      </c>
      <c r="L55" s="31" t="s">
        <v>10</v>
      </c>
      <c r="M55" s="31" t="s">
        <v>10</v>
      </c>
      <c r="N55" s="31" t="s">
        <v>10</v>
      </c>
      <c r="O55" s="31" t="s">
        <v>10</v>
      </c>
      <c r="P55" s="31" t="s">
        <v>10</v>
      </c>
      <c r="Q55" s="31" t="s">
        <v>10</v>
      </c>
      <c r="R55" s="31" t="s">
        <v>10</v>
      </c>
      <c r="S55" s="31" t="s">
        <v>10</v>
      </c>
      <c r="T55" s="31" t="s">
        <v>10</v>
      </c>
      <c r="U55" s="31" t="s">
        <v>10</v>
      </c>
      <c r="W55" s="127"/>
      <c r="X55" s="31"/>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row>
  </sheetData>
  <sheetProtection/>
  <mergeCells count="2">
    <mergeCell ref="B5:U5"/>
    <mergeCell ref="X5:AQ5"/>
  </mergeCells>
  <conditionalFormatting sqref="W7:W49">
    <cfRule type="expression" priority="5" dxfId="7" stopIfTrue="1">
      <formula>MOD(ROW(),2)=0</formula>
    </cfRule>
    <cfRule type="expression" priority="6" dxfId="6" stopIfTrue="1">
      <formula>MOD(ROW(),2)&lt;&gt;0</formula>
    </cfRule>
  </conditionalFormatting>
  <conditionalFormatting sqref="X7:AQ49">
    <cfRule type="expression" priority="7" dxfId="1" stopIfTrue="1">
      <formula>MOD(ROW(),2)=0</formula>
    </cfRule>
    <cfRule type="expression" priority="8" dxfId="0" stopIfTrue="1">
      <formula>MOD(ROW(),2)&lt;&gt;0</formula>
    </cfRule>
  </conditionalFormatting>
  <conditionalFormatting sqref="A7:A49">
    <cfRule type="expression" priority="1" dxfId="7" stopIfTrue="1">
      <formula>MOD(ROW(),2)=0</formula>
    </cfRule>
    <cfRule type="expression" priority="2" dxfId="6" stopIfTrue="1">
      <formula>MOD(ROW(),2)&lt;&gt;0</formula>
    </cfRule>
  </conditionalFormatting>
  <conditionalFormatting sqref="B7:U49">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2"/>
  <dimension ref="A2:AQ57"/>
  <sheetViews>
    <sheetView zoomScalePageLayoutView="0" workbookViewId="0" topLeftCell="A5">
      <selection activeCell="K55" sqref="K55"/>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45</v>
      </c>
      <c r="W2" s="26" t="s">
        <v>45</v>
      </c>
    </row>
    <row r="3" spans="1:31" ht="21">
      <c r="A3" s="26" t="s">
        <v>145</v>
      </c>
      <c r="J3" s="25" t="s">
        <v>148</v>
      </c>
      <c r="W3" s="26" t="s">
        <v>147</v>
      </c>
      <c r="AE3" s="25" t="s">
        <v>146</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205.7</v>
      </c>
      <c r="C7" s="210">
        <v>104.7</v>
      </c>
      <c r="D7" s="210">
        <v>71.1</v>
      </c>
      <c r="E7" s="210">
        <v>54.3</v>
      </c>
      <c r="F7" s="210">
        <v>44.2</v>
      </c>
      <c r="G7" s="210">
        <v>37.5</v>
      </c>
      <c r="H7" s="210">
        <v>32.7</v>
      </c>
      <c r="I7" s="210">
        <v>29.2</v>
      </c>
      <c r="J7" s="210">
        <v>26.4</v>
      </c>
      <c r="K7" s="210">
        <v>24.2</v>
      </c>
      <c r="L7" s="210">
        <v>22.3</v>
      </c>
      <c r="M7" s="210">
        <v>20.8</v>
      </c>
      <c r="N7" s="210">
        <v>19.6</v>
      </c>
      <c r="O7" s="210">
        <v>18.5</v>
      </c>
      <c r="P7" s="210">
        <v>17.5</v>
      </c>
      <c r="Q7" s="210">
        <v>16.7</v>
      </c>
      <c r="R7" s="210">
        <v>16</v>
      </c>
      <c r="S7" s="210">
        <v>15.4</v>
      </c>
      <c r="T7" s="210">
        <v>14.8</v>
      </c>
      <c r="U7" s="210">
        <v>14.3</v>
      </c>
      <c r="W7" s="208">
        <v>16</v>
      </c>
      <c r="X7" s="210">
        <v>192.2</v>
      </c>
      <c r="Y7" s="210">
        <v>97.9</v>
      </c>
      <c r="Z7" s="210">
        <v>66.4</v>
      </c>
      <c r="AA7" s="210">
        <v>50.7</v>
      </c>
      <c r="AB7" s="210">
        <v>41.3</v>
      </c>
      <c r="AC7" s="210">
        <v>35.1</v>
      </c>
      <c r="AD7" s="210">
        <v>30.6</v>
      </c>
      <c r="AE7" s="210">
        <v>27.2</v>
      </c>
      <c r="AF7" s="210">
        <v>24.6</v>
      </c>
      <c r="AG7" s="210">
        <v>22.6</v>
      </c>
      <c r="AH7" s="210">
        <v>20.9</v>
      </c>
      <c r="AI7" s="210">
        <v>19.5</v>
      </c>
      <c r="AJ7" s="210">
        <v>18.3</v>
      </c>
      <c r="AK7" s="210">
        <v>17.3</v>
      </c>
      <c r="AL7" s="210">
        <v>16.4</v>
      </c>
      <c r="AM7" s="210">
        <v>15.6</v>
      </c>
      <c r="AN7" s="210">
        <v>15</v>
      </c>
      <c r="AO7" s="210">
        <v>14.4</v>
      </c>
      <c r="AP7" s="210">
        <v>13.8</v>
      </c>
      <c r="AQ7" s="210">
        <v>13.4</v>
      </c>
    </row>
    <row r="8" spans="1:43" ht="14.25">
      <c r="A8" s="208">
        <v>17</v>
      </c>
      <c r="B8" s="210">
        <v>209</v>
      </c>
      <c r="C8" s="210">
        <v>106.4</v>
      </c>
      <c r="D8" s="210">
        <v>72.2</v>
      </c>
      <c r="E8" s="210">
        <v>55.2</v>
      </c>
      <c r="F8" s="210">
        <v>44.9</v>
      </c>
      <c r="G8" s="210">
        <v>38.1</v>
      </c>
      <c r="H8" s="210">
        <v>33.3</v>
      </c>
      <c r="I8" s="210">
        <v>29.6</v>
      </c>
      <c r="J8" s="210">
        <v>26.8</v>
      </c>
      <c r="K8" s="210">
        <v>24.5</v>
      </c>
      <c r="L8" s="210">
        <v>22.7</v>
      </c>
      <c r="M8" s="210">
        <v>21.2</v>
      </c>
      <c r="N8" s="210">
        <v>19.9</v>
      </c>
      <c r="O8" s="210">
        <v>18.8</v>
      </c>
      <c r="P8" s="210">
        <v>17.8</v>
      </c>
      <c r="Q8" s="210">
        <v>17</v>
      </c>
      <c r="R8" s="210">
        <v>16.3</v>
      </c>
      <c r="S8" s="210">
        <v>15.6</v>
      </c>
      <c r="T8" s="210">
        <v>15</v>
      </c>
      <c r="U8" s="210">
        <v>14.5</v>
      </c>
      <c r="W8" s="208">
        <v>17</v>
      </c>
      <c r="X8" s="210">
        <v>195</v>
      </c>
      <c r="Y8" s="210">
        <v>99.3</v>
      </c>
      <c r="Z8" s="210">
        <v>67.4</v>
      </c>
      <c r="AA8" s="210">
        <v>51.5</v>
      </c>
      <c r="AB8" s="210">
        <v>41.9</v>
      </c>
      <c r="AC8" s="210">
        <v>35.6</v>
      </c>
      <c r="AD8" s="210">
        <v>31</v>
      </c>
      <c r="AE8" s="210">
        <v>27.6</v>
      </c>
      <c r="AF8" s="210">
        <v>25</v>
      </c>
      <c r="AG8" s="210">
        <v>22.9</v>
      </c>
      <c r="AH8" s="210">
        <v>21.2</v>
      </c>
      <c r="AI8" s="210">
        <v>19.8</v>
      </c>
      <c r="AJ8" s="210">
        <v>18.6</v>
      </c>
      <c r="AK8" s="210">
        <v>17.5</v>
      </c>
      <c r="AL8" s="210">
        <v>16.6</v>
      </c>
      <c r="AM8" s="210">
        <v>15.9</v>
      </c>
      <c r="AN8" s="210">
        <v>15.2</v>
      </c>
      <c r="AO8" s="210">
        <v>14.6</v>
      </c>
      <c r="AP8" s="210">
        <v>14</v>
      </c>
      <c r="AQ8" s="210">
        <v>13.6</v>
      </c>
    </row>
    <row r="9" spans="1:43" ht="14.25">
      <c r="A9" s="208">
        <v>18</v>
      </c>
      <c r="B9" s="210">
        <v>212.5</v>
      </c>
      <c r="C9" s="210">
        <v>108.2</v>
      </c>
      <c r="D9" s="210">
        <v>73.5</v>
      </c>
      <c r="E9" s="210">
        <v>56.1</v>
      </c>
      <c r="F9" s="210">
        <v>45.7</v>
      </c>
      <c r="G9" s="210">
        <v>38.8</v>
      </c>
      <c r="H9" s="210">
        <v>33.8</v>
      </c>
      <c r="I9" s="210">
        <v>30.1</v>
      </c>
      <c r="J9" s="210">
        <v>27.2</v>
      </c>
      <c r="K9" s="210">
        <v>25</v>
      </c>
      <c r="L9" s="210">
        <v>23.1</v>
      </c>
      <c r="M9" s="210">
        <v>21.5</v>
      </c>
      <c r="N9" s="210">
        <v>20.2</v>
      </c>
      <c r="O9" s="210">
        <v>19.1</v>
      </c>
      <c r="P9" s="210">
        <v>18.1</v>
      </c>
      <c r="Q9" s="210">
        <v>17.3</v>
      </c>
      <c r="R9" s="210">
        <v>16.5</v>
      </c>
      <c r="S9" s="210">
        <v>15.9</v>
      </c>
      <c r="T9" s="210">
        <v>15.3</v>
      </c>
      <c r="U9" s="210">
        <v>14.8</v>
      </c>
      <c r="W9" s="208">
        <v>18</v>
      </c>
      <c r="X9" s="210">
        <v>197.9</v>
      </c>
      <c r="Y9" s="210">
        <v>100.8</v>
      </c>
      <c r="Z9" s="210">
        <v>68.4</v>
      </c>
      <c r="AA9" s="210">
        <v>52.3</v>
      </c>
      <c r="AB9" s="210">
        <v>42.6</v>
      </c>
      <c r="AC9" s="210">
        <v>36.1</v>
      </c>
      <c r="AD9" s="210">
        <v>31.5</v>
      </c>
      <c r="AE9" s="210">
        <v>28.1</v>
      </c>
      <c r="AF9" s="210">
        <v>25.4</v>
      </c>
      <c r="AG9" s="210">
        <v>23.2</v>
      </c>
      <c r="AH9" s="210">
        <v>21.5</v>
      </c>
      <c r="AI9" s="210">
        <v>20</v>
      </c>
      <c r="AJ9" s="210">
        <v>18.8</v>
      </c>
      <c r="AK9" s="210">
        <v>17.8</v>
      </c>
      <c r="AL9" s="210">
        <v>16.9</v>
      </c>
      <c r="AM9" s="210">
        <v>16.1</v>
      </c>
      <c r="AN9" s="210">
        <v>15.4</v>
      </c>
      <c r="AO9" s="210">
        <v>14.8</v>
      </c>
      <c r="AP9" s="210">
        <v>14.2</v>
      </c>
      <c r="AQ9" s="210">
        <v>13.8</v>
      </c>
    </row>
    <row r="10" spans="1:43" ht="14.25">
      <c r="A10" s="208">
        <v>19</v>
      </c>
      <c r="B10" s="210">
        <v>215.9</v>
      </c>
      <c r="C10" s="210">
        <v>109.9</v>
      </c>
      <c r="D10" s="210">
        <v>74.6</v>
      </c>
      <c r="E10" s="210">
        <v>57</v>
      </c>
      <c r="F10" s="210">
        <v>46.4</v>
      </c>
      <c r="G10" s="210">
        <v>39.4</v>
      </c>
      <c r="H10" s="210">
        <v>34.4</v>
      </c>
      <c r="I10" s="210">
        <v>30.6</v>
      </c>
      <c r="J10" s="210">
        <v>27.7</v>
      </c>
      <c r="K10" s="210">
        <v>25.4</v>
      </c>
      <c r="L10" s="210">
        <v>23.4</v>
      </c>
      <c r="M10" s="210">
        <v>21.9</v>
      </c>
      <c r="N10" s="210">
        <v>20.5</v>
      </c>
      <c r="O10" s="210">
        <v>19.4</v>
      </c>
      <c r="P10" s="210">
        <v>18.4</v>
      </c>
      <c r="Q10" s="210">
        <v>17.6</v>
      </c>
      <c r="R10" s="210">
        <v>16.8</v>
      </c>
      <c r="S10" s="210">
        <v>16.1</v>
      </c>
      <c r="T10" s="210">
        <v>15.5</v>
      </c>
      <c r="U10" s="210">
        <v>15</v>
      </c>
      <c r="W10" s="208">
        <v>19</v>
      </c>
      <c r="X10" s="210">
        <v>200.8</v>
      </c>
      <c r="Y10" s="210">
        <v>102.3</v>
      </c>
      <c r="Z10" s="210">
        <v>69.4</v>
      </c>
      <c r="AA10" s="210">
        <v>53</v>
      </c>
      <c r="AB10" s="210">
        <v>43.2</v>
      </c>
      <c r="AC10" s="210">
        <v>36.6</v>
      </c>
      <c r="AD10" s="210">
        <v>32</v>
      </c>
      <c r="AE10" s="210">
        <v>28.5</v>
      </c>
      <c r="AF10" s="210">
        <v>25.8</v>
      </c>
      <c r="AG10" s="210">
        <v>23.6</v>
      </c>
      <c r="AH10" s="210">
        <v>21.8</v>
      </c>
      <c r="AI10" s="210">
        <v>20.3</v>
      </c>
      <c r="AJ10" s="210">
        <v>19.1</v>
      </c>
      <c r="AK10" s="210">
        <v>18</v>
      </c>
      <c r="AL10" s="210">
        <v>17.1</v>
      </c>
      <c r="AM10" s="210">
        <v>16.3</v>
      </c>
      <c r="AN10" s="210">
        <v>15.6</v>
      </c>
      <c r="AO10" s="210">
        <v>15</v>
      </c>
      <c r="AP10" s="210">
        <v>14.5</v>
      </c>
      <c r="AQ10" s="210">
        <v>14</v>
      </c>
    </row>
    <row r="11" spans="1:43" ht="14.25">
      <c r="A11" s="208">
        <v>20</v>
      </c>
      <c r="B11" s="210">
        <v>219</v>
      </c>
      <c r="C11" s="210">
        <v>111.5</v>
      </c>
      <c r="D11" s="210">
        <v>75.7</v>
      </c>
      <c r="E11" s="210">
        <v>57.8</v>
      </c>
      <c r="F11" s="210">
        <v>47.1</v>
      </c>
      <c r="G11" s="210">
        <v>40</v>
      </c>
      <c r="H11" s="210">
        <v>34.9</v>
      </c>
      <c r="I11" s="210">
        <v>31</v>
      </c>
      <c r="J11" s="210">
        <v>28.1</v>
      </c>
      <c r="K11" s="210">
        <v>25.7</v>
      </c>
      <c r="L11" s="210">
        <v>23.8</v>
      </c>
      <c r="M11" s="210">
        <v>22.2</v>
      </c>
      <c r="N11" s="210">
        <v>20.8</v>
      </c>
      <c r="O11" s="210">
        <v>19.7</v>
      </c>
      <c r="P11" s="210">
        <v>18.7</v>
      </c>
      <c r="Q11" s="210">
        <v>17.8</v>
      </c>
      <c r="R11" s="210">
        <v>17</v>
      </c>
      <c r="S11" s="210">
        <v>16.4</v>
      </c>
      <c r="T11" s="210">
        <v>15.8</v>
      </c>
      <c r="U11" s="210">
        <v>15.2</v>
      </c>
      <c r="W11" s="208">
        <v>20</v>
      </c>
      <c r="X11" s="210">
        <v>203.7</v>
      </c>
      <c r="Y11" s="210">
        <v>103.7</v>
      </c>
      <c r="Z11" s="210">
        <v>70.4</v>
      </c>
      <c r="AA11" s="210">
        <v>53.8</v>
      </c>
      <c r="AB11" s="210">
        <v>43.8</v>
      </c>
      <c r="AC11" s="210">
        <v>37.2</v>
      </c>
      <c r="AD11" s="210">
        <v>32.4</v>
      </c>
      <c r="AE11" s="210">
        <v>28.9</v>
      </c>
      <c r="AF11" s="210">
        <v>26.1</v>
      </c>
      <c r="AG11" s="210">
        <v>23.9</v>
      </c>
      <c r="AH11" s="210">
        <v>22.1</v>
      </c>
      <c r="AI11" s="210">
        <v>20.6</v>
      </c>
      <c r="AJ11" s="210">
        <v>19.4</v>
      </c>
      <c r="AK11" s="210">
        <v>18.3</v>
      </c>
      <c r="AL11" s="210">
        <v>17.4</v>
      </c>
      <c r="AM11" s="210">
        <v>16.6</v>
      </c>
      <c r="AN11" s="210">
        <v>15.9</v>
      </c>
      <c r="AO11" s="210">
        <v>15.2</v>
      </c>
      <c r="AP11" s="210">
        <v>14.7</v>
      </c>
      <c r="AQ11" s="210">
        <v>14.2</v>
      </c>
    </row>
    <row r="12" spans="1:43" ht="14.25">
      <c r="A12" s="208">
        <v>21</v>
      </c>
      <c r="B12" s="210">
        <v>222.1</v>
      </c>
      <c r="C12" s="210">
        <v>113.1</v>
      </c>
      <c r="D12" s="210">
        <v>76.8</v>
      </c>
      <c r="E12" s="210">
        <v>58.6</v>
      </c>
      <c r="F12" s="210">
        <v>47.8</v>
      </c>
      <c r="G12" s="210">
        <v>40.5</v>
      </c>
      <c r="H12" s="210">
        <v>35.4</v>
      </c>
      <c r="I12" s="210">
        <v>31.5</v>
      </c>
      <c r="J12" s="210">
        <v>28.5</v>
      </c>
      <c r="K12" s="210">
        <v>26.1</v>
      </c>
      <c r="L12" s="210">
        <v>24.1</v>
      </c>
      <c r="M12" s="210">
        <v>22.5</v>
      </c>
      <c r="N12" s="210">
        <v>21.1</v>
      </c>
      <c r="O12" s="210">
        <v>20</v>
      </c>
      <c r="P12" s="210">
        <v>18.9</v>
      </c>
      <c r="Q12" s="210">
        <v>18.1</v>
      </c>
      <c r="R12" s="210">
        <v>17.3</v>
      </c>
      <c r="S12" s="210">
        <v>16.6</v>
      </c>
      <c r="T12" s="210">
        <v>16</v>
      </c>
      <c r="U12" s="210">
        <v>15.4</v>
      </c>
      <c r="W12" s="208">
        <v>21</v>
      </c>
      <c r="X12" s="210">
        <v>206.7</v>
      </c>
      <c r="Y12" s="210">
        <v>105.2</v>
      </c>
      <c r="Z12" s="210">
        <v>71.5</v>
      </c>
      <c r="AA12" s="210">
        <v>54.6</v>
      </c>
      <c r="AB12" s="210">
        <v>44.4</v>
      </c>
      <c r="AC12" s="210">
        <v>37.7</v>
      </c>
      <c r="AD12" s="210">
        <v>32.9</v>
      </c>
      <c r="AE12" s="210">
        <v>29.3</v>
      </c>
      <c r="AF12" s="210">
        <v>26.5</v>
      </c>
      <c r="AG12" s="210">
        <v>24.3</v>
      </c>
      <c r="AH12" s="210">
        <v>22.5</v>
      </c>
      <c r="AI12" s="210">
        <v>20.9</v>
      </c>
      <c r="AJ12" s="210">
        <v>19.7</v>
      </c>
      <c r="AK12" s="210">
        <v>18.6</v>
      </c>
      <c r="AL12" s="210">
        <v>17.6</v>
      </c>
      <c r="AM12" s="210">
        <v>16.8</v>
      </c>
      <c r="AN12" s="210">
        <v>16.1</v>
      </c>
      <c r="AO12" s="210">
        <v>15.4</v>
      </c>
      <c r="AP12" s="210">
        <v>14.9</v>
      </c>
      <c r="AQ12" s="210">
        <v>14.4</v>
      </c>
    </row>
    <row r="13" spans="1:43" ht="14.25">
      <c r="A13" s="208">
        <v>22</v>
      </c>
      <c r="B13" s="210">
        <v>225.3</v>
      </c>
      <c r="C13" s="210">
        <v>114.7</v>
      </c>
      <c r="D13" s="210">
        <v>77.9</v>
      </c>
      <c r="E13" s="210">
        <v>59.5</v>
      </c>
      <c r="F13" s="210">
        <v>48.5</v>
      </c>
      <c r="G13" s="210">
        <v>41.1</v>
      </c>
      <c r="H13" s="210">
        <v>35.9</v>
      </c>
      <c r="I13" s="210">
        <v>31.9</v>
      </c>
      <c r="J13" s="210">
        <v>28.9</v>
      </c>
      <c r="K13" s="210">
        <v>26.5</v>
      </c>
      <c r="L13" s="210">
        <v>24.5</v>
      </c>
      <c r="M13" s="210">
        <v>22.8</v>
      </c>
      <c r="N13" s="210">
        <v>21.4</v>
      </c>
      <c r="O13" s="210">
        <v>20.3</v>
      </c>
      <c r="P13" s="210">
        <v>19.2</v>
      </c>
      <c r="Q13" s="210">
        <v>18.3</v>
      </c>
      <c r="R13" s="210">
        <v>17.5</v>
      </c>
      <c r="S13" s="210">
        <v>16.8</v>
      </c>
      <c r="T13" s="210">
        <v>16.2</v>
      </c>
      <c r="U13" s="210">
        <v>15.7</v>
      </c>
      <c r="W13" s="208">
        <v>22</v>
      </c>
      <c r="X13" s="210">
        <v>209.7</v>
      </c>
      <c r="Y13" s="210">
        <v>106.8</v>
      </c>
      <c r="Z13" s="210">
        <v>72.5</v>
      </c>
      <c r="AA13" s="210">
        <v>55.4</v>
      </c>
      <c r="AB13" s="210">
        <v>45.1</v>
      </c>
      <c r="AC13" s="210">
        <v>38.3</v>
      </c>
      <c r="AD13" s="210">
        <v>33.4</v>
      </c>
      <c r="AE13" s="210">
        <v>29.7</v>
      </c>
      <c r="AF13" s="210">
        <v>26.9</v>
      </c>
      <c r="AG13" s="210">
        <v>24.6</v>
      </c>
      <c r="AH13" s="210">
        <v>22.8</v>
      </c>
      <c r="AI13" s="210">
        <v>21.2</v>
      </c>
      <c r="AJ13" s="210">
        <v>20</v>
      </c>
      <c r="AK13" s="210">
        <v>18.8</v>
      </c>
      <c r="AL13" s="210">
        <v>17.9</v>
      </c>
      <c r="AM13" s="210">
        <v>17.1</v>
      </c>
      <c r="AN13" s="210">
        <v>16.3</v>
      </c>
      <c r="AO13" s="210">
        <v>15.7</v>
      </c>
      <c r="AP13" s="210">
        <v>15.1</v>
      </c>
      <c r="AQ13" s="210">
        <v>14.6</v>
      </c>
    </row>
    <row r="14" spans="1:43" ht="14.25">
      <c r="A14" s="208">
        <v>23</v>
      </c>
      <c r="B14" s="210">
        <v>228.5</v>
      </c>
      <c r="C14" s="210">
        <v>116.4</v>
      </c>
      <c r="D14" s="210">
        <v>79</v>
      </c>
      <c r="E14" s="210">
        <v>60.3</v>
      </c>
      <c r="F14" s="210">
        <v>49.2</v>
      </c>
      <c r="G14" s="210">
        <v>41.7</v>
      </c>
      <c r="H14" s="210">
        <v>36.4</v>
      </c>
      <c r="I14" s="210">
        <v>32.4</v>
      </c>
      <c r="J14" s="210">
        <v>29.3</v>
      </c>
      <c r="K14" s="210">
        <v>26.8</v>
      </c>
      <c r="L14" s="210">
        <v>24.8</v>
      </c>
      <c r="M14" s="210">
        <v>23.2</v>
      </c>
      <c r="N14" s="210">
        <v>21.7</v>
      </c>
      <c r="O14" s="210">
        <v>20.5</v>
      </c>
      <c r="P14" s="210">
        <v>19.5</v>
      </c>
      <c r="Q14" s="210">
        <v>18.6</v>
      </c>
      <c r="R14" s="210">
        <v>17.8</v>
      </c>
      <c r="S14" s="210">
        <v>17.1</v>
      </c>
      <c r="T14" s="210">
        <v>16.5</v>
      </c>
      <c r="U14" s="210">
        <v>15.9</v>
      </c>
      <c r="W14" s="208">
        <v>23</v>
      </c>
      <c r="X14" s="210">
        <v>212.7</v>
      </c>
      <c r="Y14" s="210">
        <v>108.3</v>
      </c>
      <c r="Z14" s="210">
        <v>73.5</v>
      </c>
      <c r="AA14" s="210">
        <v>56.2</v>
      </c>
      <c r="AB14" s="210">
        <v>45.7</v>
      </c>
      <c r="AC14" s="210">
        <v>38.8</v>
      </c>
      <c r="AD14" s="210">
        <v>33.9</v>
      </c>
      <c r="AE14" s="210">
        <v>30.2</v>
      </c>
      <c r="AF14" s="210">
        <v>27.3</v>
      </c>
      <c r="AG14" s="210">
        <v>25</v>
      </c>
      <c r="AH14" s="210">
        <v>23.1</v>
      </c>
      <c r="AI14" s="210">
        <v>21.6</v>
      </c>
      <c r="AJ14" s="210">
        <v>20.2</v>
      </c>
      <c r="AK14" s="210">
        <v>19.1</v>
      </c>
      <c r="AL14" s="210">
        <v>18.2</v>
      </c>
      <c r="AM14" s="210">
        <v>17.3</v>
      </c>
      <c r="AN14" s="210">
        <v>16.6</v>
      </c>
      <c r="AO14" s="210">
        <v>15.9</v>
      </c>
      <c r="AP14" s="210">
        <v>15.3</v>
      </c>
      <c r="AQ14" s="210">
        <v>14.8</v>
      </c>
    </row>
    <row r="15" spans="1:43" ht="14.25">
      <c r="A15" s="208">
        <v>24</v>
      </c>
      <c r="B15" s="210">
        <v>231.8</v>
      </c>
      <c r="C15" s="210">
        <v>118.1</v>
      </c>
      <c r="D15" s="210">
        <v>80.1</v>
      </c>
      <c r="E15" s="210">
        <v>61.2</v>
      </c>
      <c r="F15" s="210">
        <v>49.9</v>
      </c>
      <c r="G15" s="210">
        <v>42.3</v>
      </c>
      <c r="H15" s="210">
        <v>36.9</v>
      </c>
      <c r="I15" s="210">
        <v>32.9</v>
      </c>
      <c r="J15" s="210">
        <v>29.7</v>
      </c>
      <c r="K15" s="210">
        <v>27.2</v>
      </c>
      <c r="L15" s="210">
        <v>25.2</v>
      </c>
      <c r="M15" s="210">
        <v>23.5</v>
      </c>
      <c r="N15" s="210">
        <v>22.1</v>
      </c>
      <c r="O15" s="210">
        <v>20.8</v>
      </c>
      <c r="P15" s="210">
        <v>19.8</v>
      </c>
      <c r="Q15" s="210">
        <v>18.9</v>
      </c>
      <c r="R15" s="210">
        <v>18.1</v>
      </c>
      <c r="S15" s="210">
        <v>17.3</v>
      </c>
      <c r="T15" s="210">
        <v>16.7</v>
      </c>
      <c r="U15" s="210">
        <v>16.1</v>
      </c>
      <c r="W15" s="208">
        <v>24</v>
      </c>
      <c r="X15" s="210">
        <v>215.8</v>
      </c>
      <c r="Y15" s="210">
        <v>109.9</v>
      </c>
      <c r="Z15" s="210">
        <v>74.6</v>
      </c>
      <c r="AA15" s="210">
        <v>57</v>
      </c>
      <c r="AB15" s="210">
        <v>46.4</v>
      </c>
      <c r="AC15" s="210">
        <v>39.4</v>
      </c>
      <c r="AD15" s="210">
        <v>34.4</v>
      </c>
      <c r="AE15" s="210">
        <v>30.6</v>
      </c>
      <c r="AF15" s="210">
        <v>27.7</v>
      </c>
      <c r="AG15" s="210">
        <v>25.4</v>
      </c>
      <c r="AH15" s="210">
        <v>23.4</v>
      </c>
      <c r="AI15" s="210">
        <v>21.9</v>
      </c>
      <c r="AJ15" s="210">
        <v>20.5</v>
      </c>
      <c r="AK15" s="210">
        <v>19.4</v>
      </c>
      <c r="AL15" s="210">
        <v>18.4</v>
      </c>
      <c r="AM15" s="210">
        <v>17.6</v>
      </c>
      <c r="AN15" s="210">
        <v>16.8</v>
      </c>
      <c r="AO15" s="210">
        <v>16.1</v>
      </c>
      <c r="AP15" s="210">
        <v>15.5</v>
      </c>
      <c r="AQ15" s="210">
        <v>15</v>
      </c>
    </row>
    <row r="16" spans="1:43" ht="14.25">
      <c r="A16" s="208">
        <v>25</v>
      </c>
      <c r="B16" s="210">
        <v>235.1</v>
      </c>
      <c r="C16" s="210">
        <v>119.7</v>
      </c>
      <c r="D16" s="210">
        <v>81.3</v>
      </c>
      <c r="E16" s="210">
        <v>62.1</v>
      </c>
      <c r="F16" s="210">
        <v>50.6</v>
      </c>
      <c r="G16" s="210">
        <v>42.9</v>
      </c>
      <c r="H16" s="210">
        <v>37.4</v>
      </c>
      <c r="I16" s="210">
        <v>33.3</v>
      </c>
      <c r="J16" s="210">
        <v>30.2</v>
      </c>
      <c r="K16" s="210">
        <v>27.6</v>
      </c>
      <c r="L16" s="210">
        <v>25.6</v>
      </c>
      <c r="M16" s="210">
        <v>23.8</v>
      </c>
      <c r="N16" s="210">
        <v>22.4</v>
      </c>
      <c r="O16" s="210">
        <v>21.1</v>
      </c>
      <c r="P16" s="210">
        <v>20.1</v>
      </c>
      <c r="Q16" s="210">
        <v>19.1</v>
      </c>
      <c r="R16" s="210">
        <v>18.3</v>
      </c>
      <c r="S16" s="210">
        <v>17.6</v>
      </c>
      <c r="T16" s="210">
        <v>16.9</v>
      </c>
      <c r="U16" s="210">
        <v>16.4</v>
      </c>
      <c r="W16" s="208">
        <v>25</v>
      </c>
      <c r="X16" s="210">
        <v>218.9</v>
      </c>
      <c r="Y16" s="210">
        <v>111.5</v>
      </c>
      <c r="Z16" s="210">
        <v>75.7</v>
      </c>
      <c r="AA16" s="210">
        <v>57.8</v>
      </c>
      <c r="AB16" s="210">
        <v>47.1</v>
      </c>
      <c r="AC16" s="210">
        <v>39.9</v>
      </c>
      <c r="AD16" s="210">
        <v>34.9</v>
      </c>
      <c r="AE16" s="210">
        <v>31</v>
      </c>
      <c r="AF16" s="210">
        <v>28.1</v>
      </c>
      <c r="AG16" s="210">
        <v>25.7</v>
      </c>
      <c r="AH16" s="210">
        <v>23.8</v>
      </c>
      <c r="AI16" s="210">
        <v>22.2</v>
      </c>
      <c r="AJ16" s="210">
        <v>20.8</v>
      </c>
      <c r="AK16" s="210">
        <v>19.7</v>
      </c>
      <c r="AL16" s="210">
        <v>18.7</v>
      </c>
      <c r="AM16" s="210">
        <v>17.8</v>
      </c>
      <c r="AN16" s="210">
        <v>17.1</v>
      </c>
      <c r="AO16" s="210">
        <v>16.4</v>
      </c>
      <c r="AP16" s="210">
        <v>15.8</v>
      </c>
      <c r="AQ16" s="210">
        <v>15.2</v>
      </c>
    </row>
    <row r="17" spans="1:43" ht="14.25">
      <c r="A17" s="208">
        <v>26</v>
      </c>
      <c r="B17" s="210">
        <v>238.5</v>
      </c>
      <c r="C17" s="210">
        <v>121.5</v>
      </c>
      <c r="D17" s="210">
        <v>82.5</v>
      </c>
      <c r="E17" s="210">
        <v>63</v>
      </c>
      <c r="F17" s="210">
        <v>51.3</v>
      </c>
      <c r="G17" s="210">
        <v>43.5</v>
      </c>
      <c r="H17" s="210">
        <v>38</v>
      </c>
      <c r="I17" s="210">
        <v>33.8</v>
      </c>
      <c r="J17" s="210">
        <v>30.6</v>
      </c>
      <c r="K17" s="210">
        <v>28</v>
      </c>
      <c r="L17" s="210">
        <v>25.9</v>
      </c>
      <c r="M17" s="210">
        <v>24.2</v>
      </c>
      <c r="N17" s="210">
        <v>22.7</v>
      </c>
      <c r="O17" s="210">
        <v>21.4</v>
      </c>
      <c r="P17" s="210">
        <v>20.4</v>
      </c>
      <c r="Q17" s="210">
        <v>19.4</v>
      </c>
      <c r="R17" s="210">
        <v>18.6</v>
      </c>
      <c r="S17" s="210">
        <v>17.8</v>
      </c>
      <c r="T17" s="210">
        <v>17.2</v>
      </c>
      <c r="U17" s="210">
        <v>16.6</v>
      </c>
      <c r="W17" s="208">
        <v>26</v>
      </c>
      <c r="X17" s="210">
        <v>222</v>
      </c>
      <c r="Y17" s="210">
        <v>113.1</v>
      </c>
      <c r="Z17" s="210">
        <v>76.8</v>
      </c>
      <c r="AA17" s="210">
        <v>58.6</v>
      </c>
      <c r="AB17" s="210">
        <v>47.8</v>
      </c>
      <c r="AC17" s="210">
        <v>40.5</v>
      </c>
      <c r="AD17" s="210">
        <v>35.4</v>
      </c>
      <c r="AE17" s="210">
        <v>31.5</v>
      </c>
      <c r="AF17" s="210">
        <v>28.5</v>
      </c>
      <c r="AG17" s="210">
        <v>26.1</v>
      </c>
      <c r="AH17" s="210">
        <v>24.1</v>
      </c>
      <c r="AI17" s="210">
        <v>22.5</v>
      </c>
      <c r="AJ17" s="210">
        <v>21.1</v>
      </c>
      <c r="AK17" s="210">
        <v>20</v>
      </c>
      <c r="AL17" s="210">
        <v>19</v>
      </c>
      <c r="AM17" s="210">
        <v>18.1</v>
      </c>
      <c r="AN17" s="210">
        <v>17.3</v>
      </c>
      <c r="AO17" s="210">
        <v>16.6</v>
      </c>
      <c r="AP17" s="210">
        <v>16</v>
      </c>
      <c r="AQ17" s="210">
        <v>15.5</v>
      </c>
    </row>
    <row r="18" spans="1:43" ht="14.25">
      <c r="A18" s="208">
        <v>27</v>
      </c>
      <c r="B18" s="210">
        <v>241.9</v>
      </c>
      <c r="C18" s="210">
        <v>123.2</v>
      </c>
      <c r="D18" s="210">
        <v>83.6</v>
      </c>
      <c r="E18" s="210">
        <v>63.9</v>
      </c>
      <c r="F18" s="210">
        <v>52</v>
      </c>
      <c r="G18" s="210">
        <v>44.1</v>
      </c>
      <c r="H18" s="210">
        <v>38.5</v>
      </c>
      <c r="I18" s="210">
        <v>34.3</v>
      </c>
      <c r="J18" s="210">
        <v>31</v>
      </c>
      <c r="K18" s="210">
        <v>28.4</v>
      </c>
      <c r="L18" s="210">
        <v>26.3</v>
      </c>
      <c r="M18" s="210">
        <v>24.5</v>
      </c>
      <c r="N18" s="210">
        <v>23</v>
      </c>
      <c r="O18" s="210">
        <v>21.8</v>
      </c>
      <c r="P18" s="210">
        <v>20.7</v>
      </c>
      <c r="Q18" s="210">
        <v>19.7</v>
      </c>
      <c r="R18" s="210">
        <v>18.9</v>
      </c>
      <c r="S18" s="210">
        <v>18.1</v>
      </c>
      <c r="T18" s="210">
        <v>17.4</v>
      </c>
      <c r="U18" s="210">
        <v>16.8</v>
      </c>
      <c r="W18" s="208">
        <v>27</v>
      </c>
      <c r="X18" s="210">
        <v>225.2</v>
      </c>
      <c r="Y18" s="210">
        <v>114.7</v>
      </c>
      <c r="Z18" s="210">
        <v>77.9</v>
      </c>
      <c r="AA18" s="210">
        <v>59.5</v>
      </c>
      <c r="AB18" s="210">
        <v>48.4</v>
      </c>
      <c r="AC18" s="210">
        <v>41.1</v>
      </c>
      <c r="AD18" s="210">
        <v>35.9</v>
      </c>
      <c r="AE18" s="210">
        <v>31.9</v>
      </c>
      <c r="AF18" s="210">
        <v>28.9</v>
      </c>
      <c r="AG18" s="210">
        <v>26.5</v>
      </c>
      <c r="AH18" s="210">
        <v>24.5</v>
      </c>
      <c r="AI18" s="210">
        <v>22.8</v>
      </c>
      <c r="AJ18" s="210">
        <v>21.4</v>
      </c>
      <c r="AK18" s="210">
        <v>20.3</v>
      </c>
      <c r="AL18" s="210">
        <v>19.2</v>
      </c>
      <c r="AM18" s="210">
        <v>18.3</v>
      </c>
      <c r="AN18" s="210">
        <v>17.6</v>
      </c>
      <c r="AO18" s="210">
        <v>16.9</v>
      </c>
      <c r="AP18" s="210">
        <v>16.2</v>
      </c>
      <c r="AQ18" s="210">
        <v>15.7</v>
      </c>
    </row>
    <row r="19" spans="1:43" ht="14.25">
      <c r="A19" s="208">
        <v>28</v>
      </c>
      <c r="B19" s="210">
        <v>245.3</v>
      </c>
      <c r="C19" s="210">
        <v>124.9</v>
      </c>
      <c r="D19" s="210">
        <v>84.8</v>
      </c>
      <c r="E19" s="210">
        <v>64.8</v>
      </c>
      <c r="F19" s="210">
        <v>52.8</v>
      </c>
      <c r="G19" s="210">
        <v>44.8</v>
      </c>
      <c r="H19" s="210">
        <v>39.1</v>
      </c>
      <c r="I19" s="210">
        <v>34.8</v>
      </c>
      <c r="J19" s="210">
        <v>31.5</v>
      </c>
      <c r="K19" s="210">
        <v>28.8</v>
      </c>
      <c r="L19" s="210">
        <v>26.7</v>
      </c>
      <c r="M19" s="210">
        <v>24.9</v>
      </c>
      <c r="N19" s="210">
        <v>23.4</v>
      </c>
      <c r="O19" s="210">
        <v>22.1</v>
      </c>
      <c r="P19" s="210">
        <v>21</v>
      </c>
      <c r="Q19" s="210">
        <v>20</v>
      </c>
      <c r="R19" s="210">
        <v>19.1</v>
      </c>
      <c r="S19" s="210">
        <v>18.4</v>
      </c>
      <c r="T19" s="210">
        <v>17.7</v>
      </c>
      <c r="U19" s="210">
        <v>17.1</v>
      </c>
      <c r="W19" s="208">
        <v>28</v>
      </c>
      <c r="X19" s="210">
        <v>228.5</v>
      </c>
      <c r="Y19" s="210">
        <v>116.4</v>
      </c>
      <c r="Z19" s="210">
        <v>79</v>
      </c>
      <c r="AA19" s="210">
        <v>60.3</v>
      </c>
      <c r="AB19" s="210">
        <v>49.1</v>
      </c>
      <c r="AC19" s="210">
        <v>41.7</v>
      </c>
      <c r="AD19" s="210">
        <v>36.4</v>
      </c>
      <c r="AE19" s="210">
        <v>32.4</v>
      </c>
      <c r="AF19" s="210">
        <v>29.3</v>
      </c>
      <c r="AG19" s="210">
        <v>26.9</v>
      </c>
      <c r="AH19" s="210">
        <v>24.8</v>
      </c>
      <c r="AI19" s="210">
        <v>23.2</v>
      </c>
      <c r="AJ19" s="210">
        <v>21.8</v>
      </c>
      <c r="AK19" s="210">
        <v>20.6</v>
      </c>
      <c r="AL19" s="210">
        <v>19.5</v>
      </c>
      <c r="AM19" s="210">
        <v>18.6</v>
      </c>
      <c r="AN19" s="210">
        <v>17.8</v>
      </c>
      <c r="AO19" s="210">
        <v>17.1</v>
      </c>
      <c r="AP19" s="210">
        <v>16.5</v>
      </c>
      <c r="AQ19" s="210">
        <v>15.9</v>
      </c>
    </row>
    <row r="20" spans="1:43" ht="14.25">
      <c r="A20" s="208">
        <v>29</v>
      </c>
      <c r="B20" s="210">
        <v>248.8</v>
      </c>
      <c r="C20" s="210">
        <v>126.7</v>
      </c>
      <c r="D20" s="210">
        <v>86</v>
      </c>
      <c r="E20" s="210">
        <v>65.7</v>
      </c>
      <c r="F20" s="210">
        <v>53.5</v>
      </c>
      <c r="G20" s="210">
        <v>45.4</v>
      </c>
      <c r="H20" s="210">
        <v>39.6</v>
      </c>
      <c r="I20" s="210">
        <v>35.3</v>
      </c>
      <c r="J20" s="210">
        <v>31.9</v>
      </c>
      <c r="K20" s="210">
        <v>29.3</v>
      </c>
      <c r="L20" s="210">
        <v>27.1</v>
      </c>
      <c r="M20" s="210">
        <v>25.2</v>
      </c>
      <c r="N20" s="210">
        <v>23.7</v>
      </c>
      <c r="O20" s="210">
        <v>22.4</v>
      </c>
      <c r="P20" s="210">
        <v>21.3</v>
      </c>
      <c r="Q20" s="210">
        <v>20.3</v>
      </c>
      <c r="R20" s="210">
        <v>19.4</v>
      </c>
      <c r="S20" s="210">
        <v>18.6</v>
      </c>
      <c r="T20" s="210">
        <v>18</v>
      </c>
      <c r="U20" s="210">
        <v>17.3</v>
      </c>
      <c r="W20" s="208">
        <v>29</v>
      </c>
      <c r="X20" s="210">
        <v>231.8</v>
      </c>
      <c r="Y20" s="210">
        <v>118</v>
      </c>
      <c r="Z20" s="210">
        <v>80.1</v>
      </c>
      <c r="AA20" s="210">
        <v>61.2</v>
      </c>
      <c r="AB20" s="210">
        <v>49.9</v>
      </c>
      <c r="AC20" s="210">
        <v>42.3</v>
      </c>
      <c r="AD20" s="210">
        <v>36.9</v>
      </c>
      <c r="AE20" s="210">
        <v>32.9</v>
      </c>
      <c r="AF20" s="210">
        <v>29.7</v>
      </c>
      <c r="AG20" s="210">
        <v>27.2</v>
      </c>
      <c r="AH20" s="210">
        <v>25.2</v>
      </c>
      <c r="AI20" s="210">
        <v>23.5</v>
      </c>
      <c r="AJ20" s="210">
        <v>22.1</v>
      </c>
      <c r="AK20" s="210">
        <v>20.9</v>
      </c>
      <c r="AL20" s="210">
        <v>19.8</v>
      </c>
      <c r="AM20" s="210">
        <v>18.9</v>
      </c>
      <c r="AN20" s="210">
        <v>18.1</v>
      </c>
      <c r="AO20" s="210">
        <v>17.4</v>
      </c>
      <c r="AP20" s="210">
        <v>16.7</v>
      </c>
      <c r="AQ20" s="210">
        <v>16.2</v>
      </c>
    </row>
    <row r="21" spans="1:43" ht="14.25">
      <c r="A21" s="208">
        <v>30</v>
      </c>
      <c r="B21" s="210">
        <v>252.4</v>
      </c>
      <c r="C21" s="210">
        <v>128.5</v>
      </c>
      <c r="D21" s="210">
        <v>87.3</v>
      </c>
      <c r="E21" s="210">
        <v>66.7</v>
      </c>
      <c r="F21" s="210">
        <v>54.3</v>
      </c>
      <c r="G21" s="210">
        <v>46.1</v>
      </c>
      <c r="H21" s="210">
        <v>40.2</v>
      </c>
      <c r="I21" s="210">
        <v>35.8</v>
      </c>
      <c r="J21" s="210">
        <v>32.4</v>
      </c>
      <c r="K21" s="210">
        <v>29.7</v>
      </c>
      <c r="L21" s="210">
        <v>27.5</v>
      </c>
      <c r="M21" s="210">
        <v>25.6</v>
      </c>
      <c r="N21" s="210">
        <v>24.1</v>
      </c>
      <c r="O21" s="210">
        <v>22.7</v>
      </c>
      <c r="P21" s="210">
        <v>21.6</v>
      </c>
      <c r="Q21" s="210">
        <v>20.6</v>
      </c>
      <c r="R21" s="210">
        <v>19.7</v>
      </c>
      <c r="S21" s="210">
        <v>18.9</v>
      </c>
      <c r="T21" s="210">
        <v>18.2</v>
      </c>
      <c r="U21" s="210">
        <v>17.6</v>
      </c>
      <c r="W21" s="208">
        <v>30</v>
      </c>
      <c r="X21" s="210">
        <v>235.1</v>
      </c>
      <c r="Y21" s="210">
        <v>119.7</v>
      </c>
      <c r="Z21" s="210">
        <v>81.3</v>
      </c>
      <c r="AA21" s="210">
        <v>62.1</v>
      </c>
      <c r="AB21" s="210">
        <v>50.6</v>
      </c>
      <c r="AC21" s="210">
        <v>42.9</v>
      </c>
      <c r="AD21" s="210">
        <v>37.4</v>
      </c>
      <c r="AE21" s="210">
        <v>33.4</v>
      </c>
      <c r="AF21" s="210">
        <v>30.2</v>
      </c>
      <c r="AG21" s="210">
        <v>27.6</v>
      </c>
      <c r="AH21" s="210">
        <v>25.6</v>
      </c>
      <c r="AI21" s="210">
        <v>23.9</v>
      </c>
      <c r="AJ21" s="210">
        <v>22.4</v>
      </c>
      <c r="AK21" s="210">
        <v>21.2</v>
      </c>
      <c r="AL21" s="210">
        <v>20.1</v>
      </c>
      <c r="AM21" s="210">
        <v>19.2</v>
      </c>
      <c r="AN21" s="210">
        <v>18.3</v>
      </c>
      <c r="AO21" s="210">
        <v>17.6</v>
      </c>
      <c r="AP21" s="210">
        <v>17</v>
      </c>
      <c r="AQ21" s="210">
        <v>16.4</v>
      </c>
    </row>
    <row r="22" spans="1:43" ht="14.25">
      <c r="A22" s="208">
        <v>31</v>
      </c>
      <c r="B22" s="210">
        <v>256</v>
      </c>
      <c r="C22" s="210">
        <v>130.4</v>
      </c>
      <c r="D22" s="210">
        <v>88.5</v>
      </c>
      <c r="E22" s="210">
        <v>67.6</v>
      </c>
      <c r="F22" s="210">
        <v>55.1</v>
      </c>
      <c r="G22" s="210">
        <v>46.7</v>
      </c>
      <c r="H22" s="210">
        <v>40.8</v>
      </c>
      <c r="I22" s="210">
        <v>36.3</v>
      </c>
      <c r="J22" s="210">
        <v>32.9</v>
      </c>
      <c r="K22" s="210">
        <v>30.1</v>
      </c>
      <c r="L22" s="210">
        <v>27.9</v>
      </c>
      <c r="M22" s="210">
        <v>26</v>
      </c>
      <c r="N22" s="210">
        <v>24.4</v>
      </c>
      <c r="O22" s="210">
        <v>23.1</v>
      </c>
      <c r="P22" s="210">
        <v>21.9</v>
      </c>
      <c r="Q22" s="210">
        <v>20.9</v>
      </c>
      <c r="R22" s="210">
        <v>20</v>
      </c>
      <c r="S22" s="210">
        <v>19.2</v>
      </c>
      <c r="T22" s="210">
        <v>18.5</v>
      </c>
      <c r="U22" s="210">
        <v>17.9</v>
      </c>
      <c r="W22" s="208">
        <v>31</v>
      </c>
      <c r="X22" s="210">
        <v>238.5</v>
      </c>
      <c r="Y22" s="210">
        <v>121.4</v>
      </c>
      <c r="Z22" s="210">
        <v>82.5</v>
      </c>
      <c r="AA22" s="210">
        <v>63</v>
      </c>
      <c r="AB22" s="210">
        <v>51.3</v>
      </c>
      <c r="AC22" s="210">
        <v>43.5</v>
      </c>
      <c r="AD22" s="210">
        <v>38</v>
      </c>
      <c r="AE22" s="210">
        <v>33.8</v>
      </c>
      <c r="AF22" s="210">
        <v>30.6</v>
      </c>
      <c r="AG22" s="210">
        <v>28</v>
      </c>
      <c r="AH22" s="210">
        <v>25.9</v>
      </c>
      <c r="AI22" s="210">
        <v>24.2</v>
      </c>
      <c r="AJ22" s="210">
        <v>22.7</v>
      </c>
      <c r="AK22" s="210">
        <v>21.5</v>
      </c>
      <c r="AL22" s="210">
        <v>20.4</v>
      </c>
      <c r="AM22" s="210">
        <v>19.4</v>
      </c>
      <c r="AN22" s="210">
        <v>18.6</v>
      </c>
      <c r="AO22" s="210">
        <v>17.9</v>
      </c>
      <c r="AP22" s="210">
        <v>17.2</v>
      </c>
      <c r="AQ22" s="210">
        <v>16.6</v>
      </c>
    </row>
    <row r="23" spans="1:43" ht="14.25">
      <c r="A23" s="208">
        <v>32</v>
      </c>
      <c r="B23" s="210">
        <v>259.6</v>
      </c>
      <c r="C23" s="210">
        <v>132.2</v>
      </c>
      <c r="D23" s="210">
        <v>89.8</v>
      </c>
      <c r="E23" s="210">
        <v>68.6</v>
      </c>
      <c r="F23" s="210">
        <v>55.9</v>
      </c>
      <c r="G23" s="210">
        <v>47.4</v>
      </c>
      <c r="H23" s="210">
        <v>41.4</v>
      </c>
      <c r="I23" s="210">
        <v>36.9</v>
      </c>
      <c r="J23" s="210">
        <v>33.3</v>
      </c>
      <c r="K23" s="210">
        <v>30.5</v>
      </c>
      <c r="L23" s="210">
        <v>28.3</v>
      </c>
      <c r="M23" s="210">
        <v>26.4</v>
      </c>
      <c r="N23" s="210">
        <v>24.8</v>
      </c>
      <c r="O23" s="210">
        <v>23.4</v>
      </c>
      <c r="P23" s="210">
        <v>22.2</v>
      </c>
      <c r="Q23" s="210">
        <v>21.2</v>
      </c>
      <c r="R23" s="210">
        <v>20.3</v>
      </c>
      <c r="S23" s="210">
        <v>19.5</v>
      </c>
      <c r="T23" s="210">
        <v>18.8</v>
      </c>
      <c r="U23" s="210">
        <v>18.1</v>
      </c>
      <c r="W23" s="208">
        <v>32</v>
      </c>
      <c r="X23" s="210">
        <v>241.9</v>
      </c>
      <c r="Y23" s="210">
        <v>123.2</v>
      </c>
      <c r="Z23" s="210">
        <v>83.6</v>
      </c>
      <c r="AA23" s="210">
        <v>63.9</v>
      </c>
      <c r="AB23" s="210">
        <v>52</v>
      </c>
      <c r="AC23" s="210">
        <v>44.2</v>
      </c>
      <c r="AD23" s="210">
        <v>38.5</v>
      </c>
      <c r="AE23" s="210">
        <v>34.3</v>
      </c>
      <c r="AF23" s="210">
        <v>31.1</v>
      </c>
      <c r="AG23" s="210">
        <v>28.5</v>
      </c>
      <c r="AH23" s="210">
        <v>26.3</v>
      </c>
      <c r="AI23" s="210">
        <v>24.6</v>
      </c>
      <c r="AJ23" s="210">
        <v>23.1</v>
      </c>
      <c r="AK23" s="210">
        <v>21.8</v>
      </c>
      <c r="AL23" s="210">
        <v>20.7</v>
      </c>
      <c r="AM23" s="210">
        <v>19.7</v>
      </c>
      <c r="AN23" s="210">
        <v>18.9</v>
      </c>
      <c r="AO23" s="210">
        <v>18.2</v>
      </c>
      <c r="AP23" s="210">
        <v>17.5</v>
      </c>
      <c r="AQ23" s="210">
        <v>16.9</v>
      </c>
    </row>
    <row r="24" spans="1:43" ht="14.25">
      <c r="A24" s="208">
        <v>33</v>
      </c>
      <c r="B24" s="210">
        <v>263.3</v>
      </c>
      <c r="C24" s="210">
        <v>134.1</v>
      </c>
      <c r="D24" s="210">
        <v>91.1</v>
      </c>
      <c r="E24" s="210">
        <v>69.6</v>
      </c>
      <c r="F24" s="210">
        <v>56.7</v>
      </c>
      <c r="G24" s="210">
        <v>48.1</v>
      </c>
      <c r="H24" s="210">
        <v>42</v>
      </c>
      <c r="I24" s="210">
        <v>37.4</v>
      </c>
      <c r="J24" s="210">
        <v>33.8</v>
      </c>
      <c r="K24" s="210">
        <v>31</v>
      </c>
      <c r="L24" s="210">
        <v>28.7</v>
      </c>
      <c r="M24" s="210">
        <v>26.7</v>
      </c>
      <c r="N24" s="210">
        <v>25.1</v>
      </c>
      <c r="O24" s="210">
        <v>23.7</v>
      </c>
      <c r="P24" s="210">
        <v>22.5</v>
      </c>
      <c r="Q24" s="210">
        <v>21.5</v>
      </c>
      <c r="R24" s="210">
        <v>20.6</v>
      </c>
      <c r="S24" s="210">
        <v>19.8</v>
      </c>
      <c r="T24" s="210">
        <v>19</v>
      </c>
      <c r="U24" s="210">
        <v>18.4</v>
      </c>
      <c r="W24" s="208">
        <v>33</v>
      </c>
      <c r="X24" s="210">
        <v>245.3</v>
      </c>
      <c r="Y24" s="210">
        <v>125</v>
      </c>
      <c r="Z24" s="210">
        <v>84.8</v>
      </c>
      <c r="AA24" s="210">
        <v>64.8</v>
      </c>
      <c r="AB24" s="210">
        <v>52.8</v>
      </c>
      <c r="AC24" s="210">
        <v>44.8</v>
      </c>
      <c r="AD24" s="210">
        <v>39.1</v>
      </c>
      <c r="AE24" s="210">
        <v>34.8</v>
      </c>
      <c r="AF24" s="210">
        <v>31.5</v>
      </c>
      <c r="AG24" s="210">
        <v>28.9</v>
      </c>
      <c r="AH24" s="210">
        <v>26.7</v>
      </c>
      <c r="AI24" s="210">
        <v>24.9</v>
      </c>
      <c r="AJ24" s="210">
        <v>23.4</v>
      </c>
      <c r="AK24" s="210">
        <v>22.1</v>
      </c>
      <c r="AL24" s="210">
        <v>21</v>
      </c>
      <c r="AM24" s="210">
        <v>20</v>
      </c>
      <c r="AN24" s="210">
        <v>19.2</v>
      </c>
      <c r="AO24" s="210">
        <v>18.4</v>
      </c>
      <c r="AP24" s="210">
        <v>17.7</v>
      </c>
      <c r="AQ24" s="210">
        <v>17.1</v>
      </c>
    </row>
    <row r="25" spans="1:43" ht="14.25">
      <c r="A25" s="208">
        <v>34</v>
      </c>
      <c r="B25" s="210">
        <v>267</v>
      </c>
      <c r="C25" s="210">
        <v>136</v>
      </c>
      <c r="D25" s="210">
        <v>92.3</v>
      </c>
      <c r="E25" s="210">
        <v>70.5</v>
      </c>
      <c r="F25" s="210">
        <v>57.5</v>
      </c>
      <c r="G25" s="210">
        <v>48.8</v>
      </c>
      <c r="H25" s="210">
        <v>42.6</v>
      </c>
      <c r="I25" s="210">
        <v>37.9</v>
      </c>
      <c r="J25" s="210">
        <v>34.3</v>
      </c>
      <c r="K25" s="210">
        <v>31.4</v>
      </c>
      <c r="L25" s="210">
        <v>29.1</v>
      </c>
      <c r="M25" s="210">
        <v>27.1</v>
      </c>
      <c r="N25" s="210">
        <v>25.5</v>
      </c>
      <c r="O25" s="210">
        <v>24.1</v>
      </c>
      <c r="P25" s="210">
        <v>22.9</v>
      </c>
      <c r="Q25" s="210">
        <v>21.8</v>
      </c>
      <c r="R25" s="210">
        <v>20.9</v>
      </c>
      <c r="S25" s="210">
        <v>20.1</v>
      </c>
      <c r="T25" s="210">
        <v>19.3</v>
      </c>
      <c r="U25" s="210">
        <v>18.7</v>
      </c>
      <c r="W25" s="208">
        <v>34</v>
      </c>
      <c r="X25" s="210">
        <v>248.8</v>
      </c>
      <c r="Y25" s="210">
        <v>126.7</v>
      </c>
      <c r="Z25" s="210">
        <v>86.1</v>
      </c>
      <c r="AA25" s="210">
        <v>65.7</v>
      </c>
      <c r="AB25" s="210">
        <v>53.6</v>
      </c>
      <c r="AC25" s="210">
        <v>45.4</v>
      </c>
      <c r="AD25" s="210">
        <v>39.7</v>
      </c>
      <c r="AE25" s="210">
        <v>35.3</v>
      </c>
      <c r="AF25" s="210">
        <v>32</v>
      </c>
      <c r="AG25" s="210">
        <v>29.3</v>
      </c>
      <c r="AH25" s="210">
        <v>27.1</v>
      </c>
      <c r="AI25" s="210">
        <v>25.3</v>
      </c>
      <c r="AJ25" s="210">
        <v>23.8</v>
      </c>
      <c r="AK25" s="210">
        <v>22.4</v>
      </c>
      <c r="AL25" s="210">
        <v>21.3</v>
      </c>
      <c r="AM25" s="210">
        <v>20.3</v>
      </c>
      <c r="AN25" s="210">
        <v>19.5</v>
      </c>
      <c r="AO25" s="210">
        <v>18.7</v>
      </c>
      <c r="AP25" s="210">
        <v>18</v>
      </c>
      <c r="AQ25" s="210">
        <v>17.4</v>
      </c>
    </row>
    <row r="26" spans="1:43" ht="14.25">
      <c r="A26" s="208">
        <v>35</v>
      </c>
      <c r="B26" s="210">
        <v>270.8</v>
      </c>
      <c r="C26" s="210">
        <v>137.9</v>
      </c>
      <c r="D26" s="210">
        <v>93.6</v>
      </c>
      <c r="E26" s="210">
        <v>71.5</v>
      </c>
      <c r="F26" s="210">
        <v>58.3</v>
      </c>
      <c r="G26" s="210">
        <v>49.5</v>
      </c>
      <c r="H26" s="210">
        <v>43.2</v>
      </c>
      <c r="I26" s="210">
        <v>38.5</v>
      </c>
      <c r="J26" s="210">
        <v>34.8</v>
      </c>
      <c r="K26" s="210">
        <v>31.9</v>
      </c>
      <c r="L26" s="210">
        <v>29.5</v>
      </c>
      <c r="M26" s="210">
        <v>27.5</v>
      </c>
      <c r="N26" s="210">
        <v>25.9</v>
      </c>
      <c r="O26" s="210">
        <v>24.4</v>
      </c>
      <c r="P26" s="210">
        <v>23.2</v>
      </c>
      <c r="Q26" s="210">
        <v>22.1</v>
      </c>
      <c r="R26" s="210">
        <v>21.2</v>
      </c>
      <c r="S26" s="210">
        <v>20.4</v>
      </c>
      <c r="T26" s="210">
        <v>19.6</v>
      </c>
      <c r="U26" s="210">
        <v>19</v>
      </c>
      <c r="W26" s="208">
        <v>35</v>
      </c>
      <c r="X26" s="210">
        <v>252.4</v>
      </c>
      <c r="Y26" s="210">
        <v>128.6</v>
      </c>
      <c r="Z26" s="210">
        <v>87.3</v>
      </c>
      <c r="AA26" s="210">
        <v>66.7</v>
      </c>
      <c r="AB26" s="210">
        <v>54.3</v>
      </c>
      <c r="AC26" s="210">
        <v>46.1</v>
      </c>
      <c r="AD26" s="210">
        <v>40.2</v>
      </c>
      <c r="AE26" s="210">
        <v>35.8</v>
      </c>
      <c r="AF26" s="210">
        <v>32.4</v>
      </c>
      <c r="AG26" s="210">
        <v>29.7</v>
      </c>
      <c r="AH26" s="210">
        <v>27.5</v>
      </c>
      <c r="AI26" s="210">
        <v>25.7</v>
      </c>
      <c r="AJ26" s="210">
        <v>24.1</v>
      </c>
      <c r="AK26" s="210">
        <v>22.8</v>
      </c>
      <c r="AL26" s="210">
        <v>21.6</v>
      </c>
      <c r="AM26" s="210">
        <v>20.6</v>
      </c>
      <c r="AN26" s="210">
        <v>19.8</v>
      </c>
      <c r="AO26" s="210">
        <v>19</v>
      </c>
      <c r="AP26" s="210">
        <v>18.3</v>
      </c>
      <c r="AQ26" s="210">
        <v>17.7</v>
      </c>
    </row>
    <row r="27" spans="1:43" ht="14.25">
      <c r="A27" s="208">
        <v>36</v>
      </c>
      <c r="B27" s="210">
        <v>274.6</v>
      </c>
      <c r="C27" s="210">
        <v>139.8</v>
      </c>
      <c r="D27" s="210">
        <v>95</v>
      </c>
      <c r="E27" s="210">
        <v>72.5</v>
      </c>
      <c r="F27" s="210">
        <v>59.1</v>
      </c>
      <c r="G27" s="210">
        <v>50.2</v>
      </c>
      <c r="H27" s="210">
        <v>43.8</v>
      </c>
      <c r="I27" s="210">
        <v>39</v>
      </c>
      <c r="J27" s="210">
        <v>35.3</v>
      </c>
      <c r="K27" s="210">
        <v>32.3</v>
      </c>
      <c r="L27" s="210">
        <v>29.9</v>
      </c>
      <c r="M27" s="210">
        <v>27.9</v>
      </c>
      <c r="N27" s="210">
        <v>26.2</v>
      </c>
      <c r="O27" s="210">
        <v>24.8</v>
      </c>
      <c r="P27" s="210">
        <v>23.5</v>
      </c>
      <c r="Q27" s="210">
        <v>22.5</v>
      </c>
      <c r="R27" s="210">
        <v>21.5</v>
      </c>
      <c r="S27" s="210">
        <v>20.7</v>
      </c>
      <c r="T27" s="210">
        <v>19.9</v>
      </c>
      <c r="U27" s="210">
        <v>19.2</v>
      </c>
      <c r="W27" s="208">
        <v>36</v>
      </c>
      <c r="X27" s="210">
        <v>256</v>
      </c>
      <c r="Y27" s="210">
        <v>130.4</v>
      </c>
      <c r="Z27" s="210">
        <v>88.5</v>
      </c>
      <c r="AA27" s="210">
        <v>67.6</v>
      </c>
      <c r="AB27" s="210">
        <v>55.1</v>
      </c>
      <c r="AC27" s="210">
        <v>46.8</v>
      </c>
      <c r="AD27" s="210">
        <v>40.8</v>
      </c>
      <c r="AE27" s="210">
        <v>36.4</v>
      </c>
      <c r="AF27" s="210">
        <v>32.9</v>
      </c>
      <c r="AG27" s="210">
        <v>30.2</v>
      </c>
      <c r="AH27" s="210">
        <v>27.9</v>
      </c>
      <c r="AI27" s="210">
        <v>26</v>
      </c>
      <c r="AJ27" s="210">
        <v>24.5</v>
      </c>
      <c r="AK27" s="210">
        <v>23.1</v>
      </c>
      <c r="AL27" s="210">
        <v>21.9</v>
      </c>
      <c r="AM27" s="210">
        <v>20.9</v>
      </c>
      <c r="AN27" s="210">
        <v>20</v>
      </c>
      <c r="AO27" s="210">
        <v>19.3</v>
      </c>
      <c r="AP27" s="210">
        <v>18.6</v>
      </c>
      <c r="AQ27" s="210">
        <v>17.9</v>
      </c>
    </row>
    <row r="28" spans="1:43" ht="14.25">
      <c r="A28" s="208">
        <v>37</v>
      </c>
      <c r="B28" s="210">
        <v>278.4</v>
      </c>
      <c r="C28" s="210">
        <v>141.8</v>
      </c>
      <c r="D28" s="210">
        <v>96.3</v>
      </c>
      <c r="E28" s="210">
        <v>73.6</v>
      </c>
      <c r="F28" s="210">
        <v>59.9</v>
      </c>
      <c r="G28" s="210">
        <v>50.9</v>
      </c>
      <c r="H28" s="210">
        <v>44.4</v>
      </c>
      <c r="I28" s="210">
        <v>39.6</v>
      </c>
      <c r="J28" s="210">
        <v>35.8</v>
      </c>
      <c r="K28" s="210">
        <v>32.8</v>
      </c>
      <c r="L28" s="210">
        <v>30.4</v>
      </c>
      <c r="M28" s="210">
        <v>28.3</v>
      </c>
      <c r="N28" s="210">
        <v>26.6</v>
      </c>
      <c r="O28" s="210">
        <v>25.1</v>
      </c>
      <c r="P28" s="210">
        <v>23.9</v>
      </c>
      <c r="Q28" s="210">
        <v>22.8</v>
      </c>
      <c r="R28" s="210">
        <v>21.8</v>
      </c>
      <c r="S28" s="210">
        <v>21</v>
      </c>
      <c r="T28" s="210">
        <v>20.2</v>
      </c>
      <c r="U28" s="210">
        <v>19.5</v>
      </c>
      <c r="W28" s="208">
        <v>37</v>
      </c>
      <c r="X28" s="210">
        <v>259.6</v>
      </c>
      <c r="Y28" s="210">
        <v>132.2</v>
      </c>
      <c r="Z28" s="210">
        <v>89.8</v>
      </c>
      <c r="AA28" s="210">
        <v>68.6</v>
      </c>
      <c r="AB28" s="210">
        <v>55.9</v>
      </c>
      <c r="AC28" s="210">
        <v>47.4</v>
      </c>
      <c r="AD28" s="210">
        <v>41.4</v>
      </c>
      <c r="AE28" s="210">
        <v>36.9</v>
      </c>
      <c r="AF28" s="210">
        <v>33.4</v>
      </c>
      <c r="AG28" s="210">
        <v>30.6</v>
      </c>
      <c r="AH28" s="210">
        <v>28.3</v>
      </c>
      <c r="AI28" s="210">
        <v>26.4</v>
      </c>
      <c r="AJ28" s="210">
        <v>24.8</v>
      </c>
      <c r="AK28" s="210">
        <v>23.5</v>
      </c>
      <c r="AL28" s="210">
        <v>22.3</v>
      </c>
      <c r="AM28" s="210">
        <v>21.2</v>
      </c>
      <c r="AN28" s="210">
        <v>20.4</v>
      </c>
      <c r="AO28" s="210">
        <v>19.6</v>
      </c>
      <c r="AP28" s="210">
        <v>18.9</v>
      </c>
      <c r="AQ28" s="210">
        <v>18.2</v>
      </c>
    </row>
    <row r="29" spans="1:43" ht="14.25">
      <c r="A29" s="208">
        <v>38</v>
      </c>
      <c r="B29" s="210">
        <v>282.3</v>
      </c>
      <c r="C29" s="210">
        <v>143.8</v>
      </c>
      <c r="D29" s="210">
        <v>97.7</v>
      </c>
      <c r="E29" s="210">
        <v>74.6</v>
      </c>
      <c r="F29" s="210">
        <v>60.8</v>
      </c>
      <c r="G29" s="210">
        <v>51.6</v>
      </c>
      <c r="H29" s="210">
        <v>45</v>
      </c>
      <c r="I29" s="210">
        <v>40.1</v>
      </c>
      <c r="J29" s="210">
        <v>36.3</v>
      </c>
      <c r="K29" s="210">
        <v>33.3</v>
      </c>
      <c r="L29" s="210">
        <v>30.8</v>
      </c>
      <c r="M29" s="210">
        <v>28.7</v>
      </c>
      <c r="N29" s="210">
        <v>27</v>
      </c>
      <c r="O29" s="210">
        <v>25.5</v>
      </c>
      <c r="P29" s="210">
        <v>24.2</v>
      </c>
      <c r="Q29" s="210">
        <v>23.1</v>
      </c>
      <c r="R29" s="210">
        <v>22.2</v>
      </c>
      <c r="S29" s="210">
        <v>21.3</v>
      </c>
      <c r="T29" s="210">
        <v>20.5</v>
      </c>
      <c r="U29" s="210">
        <v>19.8</v>
      </c>
      <c r="W29" s="208">
        <v>38</v>
      </c>
      <c r="X29" s="210">
        <v>263.3</v>
      </c>
      <c r="Y29" s="210">
        <v>134.1</v>
      </c>
      <c r="Z29" s="210">
        <v>91.1</v>
      </c>
      <c r="AA29" s="210">
        <v>69.6</v>
      </c>
      <c r="AB29" s="210">
        <v>56.7</v>
      </c>
      <c r="AC29" s="210">
        <v>48.1</v>
      </c>
      <c r="AD29" s="210">
        <v>42</v>
      </c>
      <c r="AE29" s="210">
        <v>37.4</v>
      </c>
      <c r="AF29" s="210">
        <v>33.9</v>
      </c>
      <c r="AG29" s="210">
        <v>31</v>
      </c>
      <c r="AH29" s="210">
        <v>28.7</v>
      </c>
      <c r="AI29" s="210">
        <v>26.8</v>
      </c>
      <c r="AJ29" s="210">
        <v>25.2</v>
      </c>
      <c r="AK29" s="210">
        <v>23.8</v>
      </c>
      <c r="AL29" s="210">
        <v>22.6</v>
      </c>
      <c r="AM29" s="210">
        <v>21.6</v>
      </c>
      <c r="AN29" s="210">
        <v>20.7</v>
      </c>
      <c r="AO29" s="210">
        <v>19.9</v>
      </c>
      <c r="AP29" s="210">
        <v>19.1</v>
      </c>
      <c r="AQ29" s="210">
        <v>18.5</v>
      </c>
    </row>
    <row r="30" spans="1:43" ht="14.25">
      <c r="A30" s="208">
        <v>39</v>
      </c>
      <c r="B30" s="210">
        <v>286.3</v>
      </c>
      <c r="C30" s="210">
        <v>145.8</v>
      </c>
      <c r="D30" s="210">
        <v>99</v>
      </c>
      <c r="E30" s="210">
        <v>75.7</v>
      </c>
      <c r="F30" s="210">
        <v>61.7</v>
      </c>
      <c r="G30" s="210">
        <v>52.3</v>
      </c>
      <c r="H30" s="210">
        <v>45.7</v>
      </c>
      <c r="I30" s="210">
        <v>40.7</v>
      </c>
      <c r="J30" s="210">
        <v>36.8</v>
      </c>
      <c r="K30" s="210">
        <v>33.8</v>
      </c>
      <c r="L30" s="210">
        <v>31.2</v>
      </c>
      <c r="M30" s="210">
        <v>29.2</v>
      </c>
      <c r="N30" s="210">
        <v>27.4</v>
      </c>
      <c r="O30" s="210">
        <v>25.9</v>
      </c>
      <c r="P30" s="210">
        <v>24.6</v>
      </c>
      <c r="Q30" s="210">
        <v>23.5</v>
      </c>
      <c r="R30" s="210">
        <v>22.5</v>
      </c>
      <c r="S30" s="210">
        <v>21.6</v>
      </c>
      <c r="T30" s="210">
        <v>20.8</v>
      </c>
      <c r="U30" s="210">
        <v>20.2</v>
      </c>
      <c r="W30" s="208">
        <v>39</v>
      </c>
      <c r="X30" s="210">
        <v>267.1</v>
      </c>
      <c r="Y30" s="210">
        <v>136</v>
      </c>
      <c r="Z30" s="210">
        <v>92.4</v>
      </c>
      <c r="AA30" s="210">
        <v>70.6</v>
      </c>
      <c r="AB30" s="210">
        <v>57.5</v>
      </c>
      <c r="AC30" s="210">
        <v>48.8</v>
      </c>
      <c r="AD30" s="210">
        <v>42.6</v>
      </c>
      <c r="AE30" s="210">
        <v>38</v>
      </c>
      <c r="AF30" s="210">
        <v>34.4</v>
      </c>
      <c r="AG30" s="210">
        <v>31.5</v>
      </c>
      <c r="AH30" s="210">
        <v>29.1</v>
      </c>
      <c r="AI30" s="210">
        <v>27.2</v>
      </c>
      <c r="AJ30" s="210">
        <v>25.6</v>
      </c>
      <c r="AK30" s="210">
        <v>24.2</v>
      </c>
      <c r="AL30" s="210">
        <v>23</v>
      </c>
      <c r="AM30" s="210">
        <v>21.9</v>
      </c>
      <c r="AN30" s="210">
        <v>21</v>
      </c>
      <c r="AO30" s="210">
        <v>20.2</v>
      </c>
      <c r="AP30" s="210">
        <v>19.4</v>
      </c>
      <c r="AQ30" s="210">
        <v>18.8</v>
      </c>
    </row>
    <row r="31" spans="1:43" ht="14.25">
      <c r="A31" s="208">
        <v>40</v>
      </c>
      <c r="B31" s="210">
        <v>290.3</v>
      </c>
      <c r="C31" s="210">
        <v>147.9</v>
      </c>
      <c r="D31" s="210">
        <v>100.4</v>
      </c>
      <c r="E31" s="210">
        <v>76.7</v>
      </c>
      <c r="F31" s="210">
        <v>62.5</v>
      </c>
      <c r="G31" s="210">
        <v>53.1</v>
      </c>
      <c r="H31" s="210">
        <v>46.3</v>
      </c>
      <c r="I31" s="210">
        <v>41.3</v>
      </c>
      <c r="J31" s="210">
        <v>37.4</v>
      </c>
      <c r="K31" s="210">
        <v>34.2</v>
      </c>
      <c r="L31" s="210">
        <v>31.7</v>
      </c>
      <c r="M31" s="210">
        <v>29.6</v>
      </c>
      <c r="N31" s="210">
        <v>27.8</v>
      </c>
      <c r="O31" s="210">
        <v>26.3</v>
      </c>
      <c r="P31" s="210">
        <v>25</v>
      </c>
      <c r="Q31" s="210">
        <v>23.8</v>
      </c>
      <c r="R31" s="210">
        <v>22.8</v>
      </c>
      <c r="S31" s="210">
        <v>21.9</v>
      </c>
      <c r="T31" s="210">
        <v>21.2</v>
      </c>
      <c r="U31" s="210">
        <v>20.5</v>
      </c>
      <c r="W31" s="208">
        <v>40</v>
      </c>
      <c r="X31" s="210">
        <v>270.9</v>
      </c>
      <c r="Y31" s="210">
        <v>138</v>
      </c>
      <c r="Z31" s="210">
        <v>93.7</v>
      </c>
      <c r="AA31" s="210">
        <v>71.6</v>
      </c>
      <c r="AB31" s="210">
        <v>58.4</v>
      </c>
      <c r="AC31" s="210">
        <v>49.5</v>
      </c>
      <c r="AD31" s="210">
        <v>43.2</v>
      </c>
      <c r="AE31" s="210">
        <v>38.5</v>
      </c>
      <c r="AF31" s="210">
        <v>34.9</v>
      </c>
      <c r="AG31" s="210">
        <v>32</v>
      </c>
      <c r="AH31" s="210">
        <v>29.6</v>
      </c>
      <c r="AI31" s="210">
        <v>27.6</v>
      </c>
      <c r="AJ31" s="210">
        <v>25.9</v>
      </c>
      <c r="AK31" s="210">
        <v>24.5</v>
      </c>
      <c r="AL31" s="210">
        <v>23.3</v>
      </c>
      <c r="AM31" s="210">
        <v>22.2</v>
      </c>
      <c r="AN31" s="210">
        <v>21.3</v>
      </c>
      <c r="AO31" s="210">
        <v>20.5</v>
      </c>
      <c r="AP31" s="210">
        <v>19.8</v>
      </c>
      <c r="AQ31" s="210">
        <v>19.1</v>
      </c>
    </row>
    <row r="32" spans="1:43" ht="14.25">
      <c r="A32" s="208">
        <v>41</v>
      </c>
      <c r="B32" s="210">
        <v>294.3</v>
      </c>
      <c r="C32" s="210">
        <v>150</v>
      </c>
      <c r="D32" s="210">
        <v>101.9</v>
      </c>
      <c r="E32" s="210">
        <v>77.8</v>
      </c>
      <c r="F32" s="210">
        <v>63.4</v>
      </c>
      <c r="G32" s="210">
        <v>53.8</v>
      </c>
      <c r="H32" s="210">
        <v>47</v>
      </c>
      <c r="I32" s="210">
        <v>41.9</v>
      </c>
      <c r="J32" s="210">
        <v>37.9</v>
      </c>
      <c r="K32" s="210">
        <v>34.7</v>
      </c>
      <c r="L32" s="210">
        <v>32.2</v>
      </c>
      <c r="M32" s="210">
        <v>30</v>
      </c>
      <c r="N32" s="210">
        <v>28.2</v>
      </c>
      <c r="O32" s="210">
        <v>26.7</v>
      </c>
      <c r="P32" s="210">
        <v>25.3</v>
      </c>
      <c r="Q32" s="210">
        <v>24.2</v>
      </c>
      <c r="R32" s="210">
        <v>23.2</v>
      </c>
      <c r="S32" s="210">
        <v>22.3</v>
      </c>
      <c r="T32" s="210">
        <v>21.5</v>
      </c>
      <c r="U32" s="210">
        <v>20.8</v>
      </c>
      <c r="W32" s="208">
        <v>41</v>
      </c>
      <c r="X32" s="210">
        <v>274.7</v>
      </c>
      <c r="Y32" s="210">
        <v>140</v>
      </c>
      <c r="Z32" s="210">
        <v>95.1</v>
      </c>
      <c r="AA32" s="210">
        <v>72.6</v>
      </c>
      <c r="AB32" s="210">
        <v>59.2</v>
      </c>
      <c r="AC32" s="210">
        <v>50.3</v>
      </c>
      <c r="AD32" s="210">
        <v>43.9</v>
      </c>
      <c r="AE32" s="210">
        <v>39.1</v>
      </c>
      <c r="AF32" s="210">
        <v>35.4</v>
      </c>
      <c r="AG32" s="210">
        <v>32.4</v>
      </c>
      <c r="AH32" s="210">
        <v>30</v>
      </c>
      <c r="AI32" s="210">
        <v>28</v>
      </c>
      <c r="AJ32" s="210">
        <v>26.3</v>
      </c>
      <c r="AK32" s="210">
        <v>24.9</v>
      </c>
      <c r="AL32" s="210">
        <v>23.7</v>
      </c>
      <c r="AM32" s="210">
        <v>22.6</v>
      </c>
      <c r="AN32" s="210">
        <v>21.6</v>
      </c>
      <c r="AO32" s="210">
        <v>20.8</v>
      </c>
      <c r="AP32" s="210">
        <v>20.1</v>
      </c>
      <c r="AQ32" s="210">
        <v>19.4</v>
      </c>
    </row>
    <row r="33" spans="1:43" ht="14.25">
      <c r="A33" s="208">
        <v>42</v>
      </c>
      <c r="B33" s="210">
        <v>298.4</v>
      </c>
      <c r="C33" s="210">
        <v>152.1</v>
      </c>
      <c r="D33" s="210">
        <v>103.3</v>
      </c>
      <c r="E33" s="210">
        <v>78.9</v>
      </c>
      <c r="F33" s="210">
        <v>64.3</v>
      </c>
      <c r="G33" s="210">
        <v>54.6</v>
      </c>
      <c r="H33" s="210">
        <v>47.7</v>
      </c>
      <c r="I33" s="210">
        <v>42.5</v>
      </c>
      <c r="J33" s="210">
        <v>38.5</v>
      </c>
      <c r="K33" s="210">
        <v>35.3</v>
      </c>
      <c r="L33" s="210">
        <v>32.6</v>
      </c>
      <c r="M33" s="210">
        <v>30.5</v>
      </c>
      <c r="N33" s="210">
        <v>28.6</v>
      </c>
      <c r="O33" s="210">
        <v>27.1</v>
      </c>
      <c r="P33" s="210">
        <v>25.7</v>
      </c>
      <c r="Q33" s="210">
        <v>24.6</v>
      </c>
      <c r="R33" s="210">
        <v>23.5</v>
      </c>
      <c r="S33" s="210">
        <v>22.6</v>
      </c>
      <c r="T33" s="210">
        <v>21.8</v>
      </c>
      <c r="U33" s="210">
        <v>21.1</v>
      </c>
      <c r="W33" s="208">
        <v>42</v>
      </c>
      <c r="X33" s="210">
        <v>278.6</v>
      </c>
      <c r="Y33" s="210">
        <v>142</v>
      </c>
      <c r="Z33" s="210">
        <v>96.4</v>
      </c>
      <c r="AA33" s="210">
        <v>73.7</v>
      </c>
      <c r="AB33" s="210">
        <v>60.1</v>
      </c>
      <c r="AC33" s="210">
        <v>51</v>
      </c>
      <c r="AD33" s="210">
        <v>44.5</v>
      </c>
      <c r="AE33" s="210">
        <v>39.7</v>
      </c>
      <c r="AF33" s="210">
        <v>35.9</v>
      </c>
      <c r="AG33" s="210">
        <v>32.9</v>
      </c>
      <c r="AH33" s="210">
        <v>30.5</v>
      </c>
      <c r="AI33" s="210">
        <v>28.4</v>
      </c>
      <c r="AJ33" s="210">
        <v>26.7</v>
      </c>
      <c r="AK33" s="210">
        <v>25.3</v>
      </c>
      <c r="AL33" s="210">
        <v>24</v>
      </c>
      <c r="AM33" s="210">
        <v>22.9</v>
      </c>
      <c r="AN33" s="210">
        <v>22</v>
      </c>
      <c r="AO33" s="210">
        <v>21.1</v>
      </c>
      <c r="AP33" s="210">
        <v>20.4</v>
      </c>
      <c r="AQ33" s="210">
        <v>19.7</v>
      </c>
    </row>
    <row r="34" spans="1:43" ht="14.25">
      <c r="A34" s="208">
        <v>43</v>
      </c>
      <c r="B34" s="210">
        <v>302.6</v>
      </c>
      <c r="C34" s="210">
        <v>154.2</v>
      </c>
      <c r="D34" s="210">
        <v>104.7</v>
      </c>
      <c r="E34" s="210">
        <v>80</v>
      </c>
      <c r="F34" s="210">
        <v>65.2</v>
      </c>
      <c r="G34" s="210">
        <v>55.4</v>
      </c>
      <c r="H34" s="210">
        <v>48.4</v>
      </c>
      <c r="I34" s="210">
        <v>43.1</v>
      </c>
      <c r="J34" s="210">
        <v>39</v>
      </c>
      <c r="K34" s="210">
        <v>35.8</v>
      </c>
      <c r="L34" s="210">
        <v>33.1</v>
      </c>
      <c r="M34" s="210">
        <v>30.9</v>
      </c>
      <c r="N34" s="210">
        <v>29.1</v>
      </c>
      <c r="O34" s="210">
        <v>27.5</v>
      </c>
      <c r="P34" s="210">
        <v>26.1</v>
      </c>
      <c r="Q34" s="210">
        <v>25</v>
      </c>
      <c r="R34" s="210">
        <v>23.9</v>
      </c>
      <c r="S34" s="210">
        <v>23</v>
      </c>
      <c r="T34" s="210">
        <v>22.2</v>
      </c>
      <c r="U34" s="210">
        <v>21.5</v>
      </c>
      <c r="W34" s="208">
        <v>43</v>
      </c>
      <c r="X34" s="210">
        <v>282.6</v>
      </c>
      <c r="Y34" s="210">
        <v>144</v>
      </c>
      <c r="Z34" s="210">
        <v>97.8</v>
      </c>
      <c r="AA34" s="210">
        <v>74.8</v>
      </c>
      <c r="AB34" s="210">
        <v>60.9</v>
      </c>
      <c r="AC34" s="210">
        <v>51.7</v>
      </c>
      <c r="AD34" s="210">
        <v>45.2</v>
      </c>
      <c r="AE34" s="210">
        <v>40.3</v>
      </c>
      <c r="AF34" s="210">
        <v>36.4</v>
      </c>
      <c r="AG34" s="210">
        <v>33.4</v>
      </c>
      <c r="AH34" s="210">
        <v>30.9</v>
      </c>
      <c r="AI34" s="210">
        <v>28.9</v>
      </c>
      <c r="AJ34" s="210">
        <v>27.1</v>
      </c>
      <c r="AK34" s="210">
        <v>25.7</v>
      </c>
      <c r="AL34" s="210">
        <v>24.4</v>
      </c>
      <c r="AM34" s="210">
        <v>23.3</v>
      </c>
      <c r="AN34" s="210">
        <v>22.3</v>
      </c>
      <c r="AO34" s="210">
        <v>21.5</v>
      </c>
      <c r="AP34" s="210">
        <v>20.7</v>
      </c>
      <c r="AQ34" s="210">
        <v>20.1</v>
      </c>
    </row>
    <row r="35" spans="1:43" ht="14.25">
      <c r="A35" s="208">
        <v>44</v>
      </c>
      <c r="B35" s="210">
        <v>306.8</v>
      </c>
      <c r="C35" s="210">
        <v>156.3</v>
      </c>
      <c r="D35" s="210">
        <v>106.2</v>
      </c>
      <c r="E35" s="210">
        <v>81.2</v>
      </c>
      <c r="F35" s="210">
        <v>66.2</v>
      </c>
      <c r="G35" s="210">
        <v>56.2</v>
      </c>
      <c r="H35" s="210">
        <v>49</v>
      </c>
      <c r="I35" s="210">
        <v>43.7</v>
      </c>
      <c r="J35" s="210">
        <v>39.6</v>
      </c>
      <c r="K35" s="210">
        <v>36.3</v>
      </c>
      <c r="L35" s="210">
        <v>33.6</v>
      </c>
      <c r="M35" s="210">
        <v>31.4</v>
      </c>
      <c r="N35" s="210">
        <v>29.5</v>
      </c>
      <c r="O35" s="210">
        <v>27.9</v>
      </c>
      <c r="P35" s="210">
        <v>26.5</v>
      </c>
      <c r="Q35" s="210">
        <v>25.4</v>
      </c>
      <c r="R35" s="210">
        <v>24.3</v>
      </c>
      <c r="S35" s="210">
        <v>23.4</v>
      </c>
      <c r="T35" s="210">
        <v>22.6</v>
      </c>
      <c r="U35" s="210">
        <v>21.8</v>
      </c>
      <c r="W35" s="208">
        <v>44</v>
      </c>
      <c r="X35" s="210">
        <v>286.6</v>
      </c>
      <c r="Y35" s="210">
        <v>146.1</v>
      </c>
      <c r="Z35" s="210">
        <v>99.2</v>
      </c>
      <c r="AA35" s="210">
        <v>75.8</v>
      </c>
      <c r="AB35" s="210">
        <v>61.8</v>
      </c>
      <c r="AC35" s="210">
        <v>52.5</v>
      </c>
      <c r="AD35" s="210">
        <v>45.8</v>
      </c>
      <c r="AE35" s="210">
        <v>40.8</v>
      </c>
      <c r="AF35" s="210">
        <v>37</v>
      </c>
      <c r="AG35" s="210">
        <v>33.9</v>
      </c>
      <c r="AH35" s="210">
        <v>31.4</v>
      </c>
      <c r="AI35" s="210">
        <v>29.3</v>
      </c>
      <c r="AJ35" s="210">
        <v>27.6</v>
      </c>
      <c r="AK35" s="210">
        <v>26.1</v>
      </c>
      <c r="AL35" s="210">
        <v>24.8</v>
      </c>
      <c r="AM35" s="210">
        <v>23.7</v>
      </c>
      <c r="AN35" s="210">
        <v>22.7</v>
      </c>
      <c r="AO35" s="210">
        <v>21.8</v>
      </c>
      <c r="AP35" s="210">
        <v>21.1</v>
      </c>
      <c r="AQ35" s="210">
        <v>20.4</v>
      </c>
    </row>
    <row r="36" spans="1:43" ht="14.25">
      <c r="A36" s="208">
        <v>45</v>
      </c>
      <c r="B36" s="210">
        <v>311.1</v>
      </c>
      <c r="C36" s="210">
        <v>158.5</v>
      </c>
      <c r="D36" s="210">
        <v>107.7</v>
      </c>
      <c r="E36" s="210">
        <v>82.3</v>
      </c>
      <c r="F36" s="210">
        <v>67.1</v>
      </c>
      <c r="G36" s="210">
        <v>57</v>
      </c>
      <c r="H36" s="210">
        <v>49.8</v>
      </c>
      <c r="I36" s="210">
        <v>44.4</v>
      </c>
      <c r="J36" s="210">
        <v>40.2</v>
      </c>
      <c r="K36" s="210">
        <v>36.8</v>
      </c>
      <c r="L36" s="210">
        <v>34.1</v>
      </c>
      <c r="M36" s="210">
        <v>31.9</v>
      </c>
      <c r="N36" s="210">
        <v>30</v>
      </c>
      <c r="O36" s="210">
        <v>28.4</v>
      </c>
      <c r="P36" s="210">
        <v>27</v>
      </c>
      <c r="Q36" s="210">
        <v>25.8</v>
      </c>
      <c r="R36" s="210">
        <v>24.7</v>
      </c>
      <c r="S36" s="210">
        <v>23.8</v>
      </c>
      <c r="T36" s="210">
        <v>22.9</v>
      </c>
      <c r="U36" s="210"/>
      <c r="W36" s="208">
        <v>45</v>
      </c>
      <c r="X36" s="210">
        <v>290.7</v>
      </c>
      <c r="Y36" s="210">
        <v>148.2</v>
      </c>
      <c r="Z36" s="210">
        <v>100.7</v>
      </c>
      <c r="AA36" s="210">
        <v>76.9</v>
      </c>
      <c r="AB36" s="210">
        <v>62.7</v>
      </c>
      <c r="AC36" s="210">
        <v>53.2</v>
      </c>
      <c r="AD36" s="210">
        <v>46.5</v>
      </c>
      <c r="AE36" s="210">
        <v>41.5</v>
      </c>
      <c r="AF36" s="210">
        <v>37.5</v>
      </c>
      <c r="AG36" s="210">
        <v>34.4</v>
      </c>
      <c r="AH36" s="210">
        <v>31.9</v>
      </c>
      <c r="AI36" s="210">
        <v>29.8</v>
      </c>
      <c r="AJ36" s="210">
        <v>28</v>
      </c>
      <c r="AK36" s="210">
        <v>26.5</v>
      </c>
      <c r="AL36" s="210">
        <v>25.2</v>
      </c>
      <c r="AM36" s="210">
        <v>24.1</v>
      </c>
      <c r="AN36" s="210">
        <v>23.1</v>
      </c>
      <c r="AO36" s="210">
        <v>22.2</v>
      </c>
      <c r="AP36" s="210">
        <v>21.4</v>
      </c>
      <c r="AQ36" s="210"/>
    </row>
    <row r="37" spans="1:43" ht="14.25">
      <c r="A37" s="208">
        <v>46</v>
      </c>
      <c r="B37" s="210">
        <v>315.4</v>
      </c>
      <c r="C37" s="210">
        <v>160.7</v>
      </c>
      <c r="D37" s="210">
        <v>109.2</v>
      </c>
      <c r="E37" s="210">
        <v>83.5</v>
      </c>
      <c r="F37" s="210">
        <v>68.1</v>
      </c>
      <c r="G37" s="210">
        <v>57.8</v>
      </c>
      <c r="H37" s="210">
        <v>50.5</v>
      </c>
      <c r="I37" s="210">
        <v>45</v>
      </c>
      <c r="J37" s="210">
        <v>40.8</v>
      </c>
      <c r="K37" s="210">
        <v>37.4</v>
      </c>
      <c r="L37" s="210">
        <v>34.6</v>
      </c>
      <c r="M37" s="210">
        <v>32.4</v>
      </c>
      <c r="N37" s="210">
        <v>30.4</v>
      </c>
      <c r="O37" s="210">
        <v>28.8</v>
      </c>
      <c r="P37" s="210">
        <v>27.4</v>
      </c>
      <c r="Q37" s="210">
        <v>26.2</v>
      </c>
      <c r="R37" s="210">
        <v>25.1</v>
      </c>
      <c r="S37" s="210">
        <v>24.2</v>
      </c>
      <c r="T37" s="210"/>
      <c r="U37" s="210"/>
      <c r="W37" s="208">
        <v>46</v>
      </c>
      <c r="X37" s="210">
        <v>294.9</v>
      </c>
      <c r="Y37" s="210">
        <v>150.3</v>
      </c>
      <c r="Z37" s="210">
        <v>102.1</v>
      </c>
      <c r="AA37" s="210">
        <v>78</v>
      </c>
      <c r="AB37" s="210">
        <v>63.6</v>
      </c>
      <c r="AC37" s="210">
        <v>54</v>
      </c>
      <c r="AD37" s="210">
        <v>47.2</v>
      </c>
      <c r="AE37" s="210">
        <v>42.1</v>
      </c>
      <c r="AF37" s="210">
        <v>38.1</v>
      </c>
      <c r="AG37" s="210">
        <v>35</v>
      </c>
      <c r="AH37" s="210">
        <v>32.4</v>
      </c>
      <c r="AI37" s="210">
        <v>30.3</v>
      </c>
      <c r="AJ37" s="210">
        <v>28.5</v>
      </c>
      <c r="AK37" s="210">
        <v>26.9</v>
      </c>
      <c r="AL37" s="210">
        <v>25.6</v>
      </c>
      <c r="AM37" s="210">
        <v>24.5</v>
      </c>
      <c r="AN37" s="210">
        <v>23.5</v>
      </c>
      <c r="AO37" s="210">
        <v>22.6</v>
      </c>
      <c r="AP37" s="210"/>
      <c r="AQ37" s="210"/>
    </row>
    <row r="38" spans="1:43" ht="14.25">
      <c r="A38" s="208">
        <v>47</v>
      </c>
      <c r="B38" s="210">
        <v>319.8</v>
      </c>
      <c r="C38" s="210">
        <v>163</v>
      </c>
      <c r="D38" s="210">
        <v>110.8</v>
      </c>
      <c r="E38" s="210">
        <v>84.7</v>
      </c>
      <c r="F38" s="210">
        <v>69</v>
      </c>
      <c r="G38" s="210">
        <v>58.6</v>
      </c>
      <c r="H38" s="210">
        <v>51.2</v>
      </c>
      <c r="I38" s="210">
        <v>45.7</v>
      </c>
      <c r="J38" s="210">
        <v>41.4</v>
      </c>
      <c r="K38" s="210">
        <v>38</v>
      </c>
      <c r="L38" s="210">
        <v>35.2</v>
      </c>
      <c r="M38" s="210">
        <v>32.9</v>
      </c>
      <c r="N38" s="210">
        <v>30.9</v>
      </c>
      <c r="O38" s="210">
        <v>29.3</v>
      </c>
      <c r="P38" s="210">
        <v>27.9</v>
      </c>
      <c r="Q38" s="210">
        <v>26.6</v>
      </c>
      <c r="R38" s="210">
        <v>25.5</v>
      </c>
      <c r="S38" s="210"/>
      <c r="T38" s="210"/>
      <c r="U38" s="210"/>
      <c r="W38" s="208">
        <v>47</v>
      </c>
      <c r="X38" s="210">
        <v>299.1</v>
      </c>
      <c r="Y38" s="210">
        <v>152.5</v>
      </c>
      <c r="Z38" s="210">
        <v>103.6</v>
      </c>
      <c r="AA38" s="210">
        <v>79.2</v>
      </c>
      <c r="AB38" s="210">
        <v>64.6</v>
      </c>
      <c r="AC38" s="210">
        <v>54.8</v>
      </c>
      <c r="AD38" s="210">
        <v>47.9</v>
      </c>
      <c r="AE38" s="210">
        <v>42.7</v>
      </c>
      <c r="AF38" s="210">
        <v>38.7</v>
      </c>
      <c r="AG38" s="210">
        <v>35.5</v>
      </c>
      <c r="AH38" s="210">
        <v>32.9</v>
      </c>
      <c r="AI38" s="210">
        <v>30.7</v>
      </c>
      <c r="AJ38" s="210">
        <v>28.9</v>
      </c>
      <c r="AK38" s="210">
        <v>27.4</v>
      </c>
      <c r="AL38" s="210">
        <v>26.1</v>
      </c>
      <c r="AM38" s="210">
        <v>24.9</v>
      </c>
      <c r="AN38" s="210">
        <v>23.9</v>
      </c>
      <c r="AO38" s="210"/>
      <c r="AP38" s="210"/>
      <c r="AQ38" s="210"/>
    </row>
    <row r="39" spans="1:43" ht="14.25">
      <c r="A39" s="208">
        <v>48</v>
      </c>
      <c r="B39" s="210">
        <v>324.3</v>
      </c>
      <c r="C39" s="210">
        <v>165.3</v>
      </c>
      <c r="D39" s="210">
        <v>112.3</v>
      </c>
      <c r="E39" s="210">
        <v>85.9</v>
      </c>
      <c r="F39" s="210">
        <v>70</v>
      </c>
      <c r="G39" s="210">
        <v>59.5</v>
      </c>
      <c r="H39" s="210">
        <v>52</v>
      </c>
      <c r="I39" s="210">
        <v>46.4</v>
      </c>
      <c r="J39" s="210">
        <v>42</v>
      </c>
      <c r="K39" s="210">
        <v>38.6</v>
      </c>
      <c r="L39" s="210">
        <v>35.7</v>
      </c>
      <c r="M39" s="210">
        <v>33.4</v>
      </c>
      <c r="N39" s="210">
        <v>31.4</v>
      </c>
      <c r="O39" s="210">
        <v>29.8</v>
      </c>
      <c r="P39" s="210">
        <v>28.3</v>
      </c>
      <c r="Q39" s="210">
        <v>27.1</v>
      </c>
      <c r="R39" s="210"/>
      <c r="S39" s="210"/>
      <c r="T39" s="210"/>
      <c r="U39" s="210"/>
      <c r="W39" s="208">
        <v>48</v>
      </c>
      <c r="X39" s="210">
        <v>303.4</v>
      </c>
      <c r="Y39" s="210">
        <v>154.7</v>
      </c>
      <c r="Z39" s="210">
        <v>105.1</v>
      </c>
      <c r="AA39" s="210">
        <v>80.4</v>
      </c>
      <c r="AB39" s="210">
        <v>65.5</v>
      </c>
      <c r="AC39" s="210">
        <v>55.7</v>
      </c>
      <c r="AD39" s="210">
        <v>48.6</v>
      </c>
      <c r="AE39" s="210">
        <v>43.4</v>
      </c>
      <c r="AF39" s="210">
        <v>39.3</v>
      </c>
      <c r="AG39" s="210">
        <v>36.1</v>
      </c>
      <c r="AH39" s="210">
        <v>33.4</v>
      </c>
      <c r="AI39" s="210">
        <v>31.3</v>
      </c>
      <c r="AJ39" s="210">
        <v>29.4</v>
      </c>
      <c r="AK39" s="210">
        <v>27.9</v>
      </c>
      <c r="AL39" s="210">
        <v>26.5</v>
      </c>
      <c r="AM39" s="210">
        <v>25.3</v>
      </c>
      <c r="AN39" s="210"/>
      <c r="AO39" s="210"/>
      <c r="AP39" s="210"/>
      <c r="AQ39" s="210"/>
    </row>
    <row r="40" spans="1:43" ht="14.25">
      <c r="A40" s="208">
        <v>49</v>
      </c>
      <c r="B40" s="210">
        <v>328.8</v>
      </c>
      <c r="C40" s="210">
        <v>167.6</v>
      </c>
      <c r="D40" s="210">
        <v>113.9</v>
      </c>
      <c r="E40" s="210">
        <v>87.1</v>
      </c>
      <c r="F40" s="210">
        <v>71.1</v>
      </c>
      <c r="G40" s="210">
        <v>60.4</v>
      </c>
      <c r="H40" s="210">
        <v>52.8</v>
      </c>
      <c r="I40" s="210">
        <v>47.1</v>
      </c>
      <c r="J40" s="210">
        <v>42.7</v>
      </c>
      <c r="K40" s="210">
        <v>39.2</v>
      </c>
      <c r="L40" s="210">
        <v>36.3</v>
      </c>
      <c r="M40" s="210">
        <v>34</v>
      </c>
      <c r="N40" s="210">
        <v>32</v>
      </c>
      <c r="O40" s="210">
        <v>30.3</v>
      </c>
      <c r="P40" s="210">
        <v>28.8</v>
      </c>
      <c r="Q40" s="210"/>
      <c r="R40" s="210"/>
      <c r="S40" s="210"/>
      <c r="T40" s="210"/>
      <c r="U40" s="210"/>
      <c r="W40" s="208">
        <v>49</v>
      </c>
      <c r="X40" s="210">
        <v>307.8</v>
      </c>
      <c r="Y40" s="210">
        <v>156.9</v>
      </c>
      <c r="Z40" s="210">
        <v>106.7</v>
      </c>
      <c r="AA40" s="210">
        <v>81.6</v>
      </c>
      <c r="AB40" s="210">
        <v>66.5</v>
      </c>
      <c r="AC40" s="210">
        <v>56.5</v>
      </c>
      <c r="AD40" s="210">
        <v>49.4</v>
      </c>
      <c r="AE40" s="210">
        <v>44.1</v>
      </c>
      <c r="AF40" s="210">
        <v>40</v>
      </c>
      <c r="AG40" s="210">
        <v>36.7</v>
      </c>
      <c r="AH40" s="210">
        <v>34</v>
      </c>
      <c r="AI40" s="210">
        <v>31.8</v>
      </c>
      <c r="AJ40" s="210">
        <v>29.9</v>
      </c>
      <c r="AK40" s="210">
        <v>28.3</v>
      </c>
      <c r="AL40" s="210">
        <v>27</v>
      </c>
      <c r="AM40" s="210"/>
      <c r="AN40" s="210"/>
      <c r="AO40" s="210"/>
      <c r="AP40" s="210"/>
      <c r="AQ40" s="210"/>
    </row>
    <row r="41" spans="1:43" ht="14.25">
      <c r="A41" s="208">
        <v>50</v>
      </c>
      <c r="B41" s="210">
        <v>333.5</v>
      </c>
      <c r="C41" s="210">
        <v>170.1</v>
      </c>
      <c r="D41" s="210">
        <v>115.6</v>
      </c>
      <c r="E41" s="210">
        <v>88.4</v>
      </c>
      <c r="F41" s="210">
        <v>72.2</v>
      </c>
      <c r="G41" s="210">
        <v>61.3</v>
      </c>
      <c r="H41" s="210">
        <v>53.6</v>
      </c>
      <c r="I41" s="210">
        <v>47.9</v>
      </c>
      <c r="J41" s="210">
        <v>43.4</v>
      </c>
      <c r="K41" s="210">
        <v>39.8</v>
      </c>
      <c r="L41" s="210">
        <v>36.9</v>
      </c>
      <c r="M41" s="210">
        <v>34.5</v>
      </c>
      <c r="N41" s="210">
        <v>32.5</v>
      </c>
      <c r="O41" s="210">
        <v>30.8</v>
      </c>
      <c r="P41" s="210"/>
      <c r="Q41" s="210"/>
      <c r="R41" s="210"/>
      <c r="S41" s="210"/>
      <c r="T41" s="210"/>
      <c r="U41" s="210"/>
      <c r="W41" s="208">
        <v>50</v>
      </c>
      <c r="X41" s="210">
        <v>312.4</v>
      </c>
      <c r="Y41" s="210">
        <v>159.3</v>
      </c>
      <c r="Z41" s="210">
        <v>108.3</v>
      </c>
      <c r="AA41" s="210">
        <v>82.8</v>
      </c>
      <c r="AB41" s="210">
        <v>67.6</v>
      </c>
      <c r="AC41" s="210">
        <v>57.4</v>
      </c>
      <c r="AD41" s="210">
        <v>50.2</v>
      </c>
      <c r="AE41" s="210">
        <v>44.8</v>
      </c>
      <c r="AF41" s="210">
        <v>40.6</v>
      </c>
      <c r="AG41" s="210">
        <v>37.3</v>
      </c>
      <c r="AH41" s="210">
        <v>34.6</v>
      </c>
      <c r="AI41" s="210">
        <v>32.4</v>
      </c>
      <c r="AJ41" s="210">
        <v>30.5</v>
      </c>
      <c r="AK41" s="210">
        <v>28.9</v>
      </c>
      <c r="AL41" s="210"/>
      <c r="AM41" s="210"/>
      <c r="AN41" s="210"/>
      <c r="AO41" s="210"/>
      <c r="AP41" s="210"/>
      <c r="AQ41" s="210"/>
    </row>
    <row r="42" spans="1:43" ht="14.25">
      <c r="A42" s="208">
        <v>51</v>
      </c>
      <c r="B42" s="210">
        <v>338.2</v>
      </c>
      <c r="C42" s="210">
        <v>172.5</v>
      </c>
      <c r="D42" s="210">
        <v>117.3</v>
      </c>
      <c r="E42" s="210">
        <v>89.8</v>
      </c>
      <c r="F42" s="210">
        <v>73.3</v>
      </c>
      <c r="G42" s="210">
        <v>62.3</v>
      </c>
      <c r="H42" s="210">
        <v>54.5</v>
      </c>
      <c r="I42" s="210">
        <v>48.6</v>
      </c>
      <c r="J42" s="210">
        <v>44.1</v>
      </c>
      <c r="K42" s="210">
        <v>40.5</v>
      </c>
      <c r="L42" s="210">
        <v>37.6</v>
      </c>
      <c r="M42" s="210">
        <v>35.1</v>
      </c>
      <c r="N42" s="210">
        <v>33.1</v>
      </c>
      <c r="O42" s="210"/>
      <c r="P42" s="210"/>
      <c r="Q42" s="210"/>
      <c r="R42" s="210"/>
      <c r="S42" s="210"/>
      <c r="T42" s="210"/>
      <c r="U42" s="210"/>
      <c r="W42" s="208">
        <v>51</v>
      </c>
      <c r="X42" s="210">
        <v>317</v>
      </c>
      <c r="Y42" s="210">
        <v>161.7</v>
      </c>
      <c r="Z42" s="210">
        <v>109.9</v>
      </c>
      <c r="AA42" s="210">
        <v>84.1</v>
      </c>
      <c r="AB42" s="210">
        <v>68.6</v>
      </c>
      <c r="AC42" s="210">
        <v>58.4</v>
      </c>
      <c r="AD42" s="210">
        <v>51</v>
      </c>
      <c r="AE42" s="210">
        <v>45.6</v>
      </c>
      <c r="AF42" s="210">
        <v>41.3</v>
      </c>
      <c r="AG42" s="210">
        <v>37.9</v>
      </c>
      <c r="AH42" s="210">
        <v>35.2</v>
      </c>
      <c r="AI42" s="210">
        <v>32.9</v>
      </c>
      <c r="AJ42" s="210">
        <v>31</v>
      </c>
      <c r="AK42" s="210"/>
      <c r="AL42" s="210"/>
      <c r="AM42" s="210"/>
      <c r="AN42" s="210"/>
      <c r="AO42" s="210"/>
      <c r="AP42" s="210"/>
      <c r="AQ42" s="210"/>
    </row>
    <row r="43" spans="1:43" ht="14.25">
      <c r="A43" s="208">
        <v>52</v>
      </c>
      <c r="B43" s="210">
        <v>343</v>
      </c>
      <c r="C43" s="210">
        <v>175</v>
      </c>
      <c r="D43" s="210">
        <v>119</v>
      </c>
      <c r="E43" s="210">
        <v>91.1</v>
      </c>
      <c r="F43" s="210">
        <v>74.4</v>
      </c>
      <c r="G43" s="210">
        <v>63.2</v>
      </c>
      <c r="H43" s="210">
        <v>55.3</v>
      </c>
      <c r="I43" s="210">
        <v>49.4</v>
      </c>
      <c r="J43" s="210">
        <v>44.8</v>
      </c>
      <c r="K43" s="210">
        <v>41.2</v>
      </c>
      <c r="L43" s="210">
        <v>38.2</v>
      </c>
      <c r="M43" s="210">
        <v>35.7</v>
      </c>
      <c r="N43" s="210"/>
      <c r="O43" s="210"/>
      <c r="P43" s="210"/>
      <c r="Q43" s="210"/>
      <c r="R43" s="210"/>
      <c r="S43" s="210"/>
      <c r="T43" s="210"/>
      <c r="U43" s="210"/>
      <c r="W43" s="208">
        <v>52</v>
      </c>
      <c r="X43" s="210">
        <v>321.7</v>
      </c>
      <c r="Y43" s="210">
        <v>164.1</v>
      </c>
      <c r="Z43" s="210">
        <v>111.6</v>
      </c>
      <c r="AA43" s="210">
        <v>85.4</v>
      </c>
      <c r="AB43" s="210">
        <v>69.7</v>
      </c>
      <c r="AC43" s="210">
        <v>59.3</v>
      </c>
      <c r="AD43" s="210">
        <v>51.9</v>
      </c>
      <c r="AE43" s="210">
        <v>46.3</v>
      </c>
      <c r="AF43" s="210">
        <v>42</v>
      </c>
      <c r="AG43" s="210">
        <v>38.6</v>
      </c>
      <c r="AH43" s="210">
        <v>35.8</v>
      </c>
      <c r="AI43" s="210">
        <v>33.5</v>
      </c>
      <c r="AJ43" s="210"/>
      <c r="AK43" s="210"/>
      <c r="AL43" s="210"/>
      <c r="AM43" s="210"/>
      <c r="AN43" s="210"/>
      <c r="AO43" s="210"/>
      <c r="AP43" s="210"/>
      <c r="AQ43" s="210"/>
    </row>
    <row r="44" spans="1:43" ht="14.25">
      <c r="A44" s="208">
        <v>53</v>
      </c>
      <c r="B44" s="210">
        <v>347.9</v>
      </c>
      <c r="C44" s="210">
        <v>177.5</v>
      </c>
      <c r="D44" s="210">
        <v>120.8</v>
      </c>
      <c r="E44" s="210">
        <v>92.5</v>
      </c>
      <c r="F44" s="210">
        <v>75.5</v>
      </c>
      <c r="G44" s="210">
        <v>64.2</v>
      </c>
      <c r="H44" s="210">
        <v>56.2</v>
      </c>
      <c r="I44" s="210">
        <v>50.2</v>
      </c>
      <c r="J44" s="210">
        <v>45.6</v>
      </c>
      <c r="K44" s="210">
        <v>41.9</v>
      </c>
      <c r="L44" s="210">
        <v>38.8</v>
      </c>
      <c r="M44" s="210"/>
      <c r="N44" s="210"/>
      <c r="O44" s="210"/>
      <c r="P44" s="210"/>
      <c r="Q44" s="210"/>
      <c r="R44" s="210"/>
      <c r="S44" s="210"/>
      <c r="T44" s="210"/>
      <c r="U44" s="210"/>
      <c r="W44" s="208">
        <v>53</v>
      </c>
      <c r="X44" s="210">
        <v>326.4</v>
      </c>
      <c r="Y44" s="210">
        <v>166.6</v>
      </c>
      <c r="Z44" s="210">
        <v>113.3</v>
      </c>
      <c r="AA44" s="210">
        <v>86.8</v>
      </c>
      <c r="AB44" s="210">
        <v>70.8</v>
      </c>
      <c r="AC44" s="210">
        <v>60.3</v>
      </c>
      <c r="AD44" s="210">
        <v>52.7</v>
      </c>
      <c r="AE44" s="210">
        <v>47.1</v>
      </c>
      <c r="AF44" s="210">
        <v>42.7</v>
      </c>
      <c r="AG44" s="210">
        <v>39.3</v>
      </c>
      <c r="AH44" s="210">
        <v>36.4</v>
      </c>
      <c r="AI44" s="210"/>
      <c r="AJ44" s="210"/>
      <c r="AK44" s="210"/>
      <c r="AL44" s="210"/>
      <c r="AM44" s="210"/>
      <c r="AN44" s="210"/>
      <c r="AO44" s="210"/>
      <c r="AP44" s="210"/>
      <c r="AQ44" s="210"/>
    </row>
    <row r="45" spans="1:43" ht="14.25">
      <c r="A45" s="208">
        <v>54</v>
      </c>
      <c r="B45" s="210">
        <v>352.9</v>
      </c>
      <c r="C45" s="210">
        <v>180.1</v>
      </c>
      <c r="D45" s="210">
        <v>122.6</v>
      </c>
      <c r="E45" s="210">
        <v>93.9</v>
      </c>
      <c r="F45" s="210">
        <v>76.7</v>
      </c>
      <c r="G45" s="210">
        <v>65.2</v>
      </c>
      <c r="H45" s="210">
        <v>57.1</v>
      </c>
      <c r="I45" s="210">
        <v>51</v>
      </c>
      <c r="J45" s="210">
        <v>46.3</v>
      </c>
      <c r="K45" s="210">
        <v>42.6</v>
      </c>
      <c r="L45" s="210"/>
      <c r="M45" s="210"/>
      <c r="N45" s="210"/>
      <c r="O45" s="210"/>
      <c r="P45" s="210"/>
      <c r="Q45" s="210"/>
      <c r="R45" s="210"/>
      <c r="S45" s="210"/>
      <c r="T45" s="210"/>
      <c r="U45" s="210"/>
      <c r="W45" s="208">
        <v>54</v>
      </c>
      <c r="X45" s="210">
        <v>331.3</v>
      </c>
      <c r="Y45" s="210">
        <v>169.1</v>
      </c>
      <c r="Z45" s="210">
        <v>115.1</v>
      </c>
      <c r="AA45" s="210">
        <v>88.1</v>
      </c>
      <c r="AB45" s="210">
        <v>72</v>
      </c>
      <c r="AC45" s="210">
        <v>61.3</v>
      </c>
      <c r="AD45" s="210">
        <v>53.6</v>
      </c>
      <c r="AE45" s="210">
        <v>47.9</v>
      </c>
      <c r="AF45" s="210">
        <v>43.5</v>
      </c>
      <c r="AG45" s="210">
        <v>40</v>
      </c>
      <c r="AH45" s="210"/>
      <c r="AI45" s="210"/>
      <c r="AJ45" s="210"/>
      <c r="AK45" s="210"/>
      <c r="AL45" s="210"/>
      <c r="AM45" s="210"/>
      <c r="AN45" s="210"/>
      <c r="AO45" s="210"/>
      <c r="AP45" s="210"/>
      <c r="AQ45" s="210"/>
    </row>
    <row r="46" spans="1:43" ht="14.25">
      <c r="A46" s="208">
        <v>55</v>
      </c>
      <c r="B46" s="210">
        <v>357.9</v>
      </c>
      <c r="C46" s="210">
        <v>182.7</v>
      </c>
      <c r="D46" s="210">
        <v>124.4</v>
      </c>
      <c r="E46" s="210">
        <v>95.3</v>
      </c>
      <c r="F46" s="210">
        <v>77.9</v>
      </c>
      <c r="G46" s="210">
        <v>66.3</v>
      </c>
      <c r="H46" s="210">
        <v>58</v>
      </c>
      <c r="I46" s="210">
        <v>51.9</v>
      </c>
      <c r="J46" s="210">
        <v>47.1</v>
      </c>
      <c r="K46" s="210"/>
      <c r="L46" s="210"/>
      <c r="M46" s="210"/>
      <c r="N46" s="210"/>
      <c r="O46" s="210"/>
      <c r="P46" s="210"/>
      <c r="Q46" s="210"/>
      <c r="R46" s="210"/>
      <c r="S46" s="210"/>
      <c r="T46" s="210"/>
      <c r="U46" s="210"/>
      <c r="W46" s="208">
        <v>55</v>
      </c>
      <c r="X46" s="210">
        <v>336.3</v>
      </c>
      <c r="Y46" s="210">
        <v>171.7</v>
      </c>
      <c r="Z46" s="210">
        <v>116.9</v>
      </c>
      <c r="AA46" s="210">
        <v>89.5</v>
      </c>
      <c r="AB46" s="210">
        <v>73.2</v>
      </c>
      <c r="AC46" s="210">
        <v>62.3</v>
      </c>
      <c r="AD46" s="210">
        <v>54.5</v>
      </c>
      <c r="AE46" s="210">
        <v>48.7</v>
      </c>
      <c r="AF46" s="210">
        <v>44.2</v>
      </c>
      <c r="AG46" s="210"/>
      <c r="AH46" s="210"/>
      <c r="AI46" s="210"/>
      <c r="AJ46" s="210"/>
      <c r="AK46" s="210"/>
      <c r="AL46" s="210"/>
      <c r="AM46" s="210"/>
      <c r="AN46" s="210"/>
      <c r="AO46" s="210"/>
      <c r="AP46" s="210"/>
      <c r="AQ46" s="210"/>
    </row>
    <row r="47" spans="1:43" ht="14.25">
      <c r="A47" s="208">
        <v>56</v>
      </c>
      <c r="B47" s="210">
        <v>363.1</v>
      </c>
      <c r="C47" s="210">
        <v>185.4</v>
      </c>
      <c r="D47" s="210">
        <v>126.3</v>
      </c>
      <c r="E47" s="210">
        <v>96.8</v>
      </c>
      <c r="F47" s="210">
        <v>79.1</v>
      </c>
      <c r="G47" s="210">
        <v>67.3</v>
      </c>
      <c r="H47" s="210">
        <v>59</v>
      </c>
      <c r="I47" s="210">
        <v>52.7</v>
      </c>
      <c r="J47" s="210"/>
      <c r="K47" s="210"/>
      <c r="L47" s="210"/>
      <c r="M47" s="210"/>
      <c r="N47" s="210"/>
      <c r="O47" s="210"/>
      <c r="P47" s="210"/>
      <c r="Q47" s="210"/>
      <c r="R47" s="210"/>
      <c r="S47" s="210"/>
      <c r="T47" s="210"/>
      <c r="U47" s="210"/>
      <c r="W47" s="208">
        <v>56</v>
      </c>
      <c r="X47" s="210">
        <v>341.4</v>
      </c>
      <c r="Y47" s="210">
        <v>174.4</v>
      </c>
      <c r="Z47" s="210">
        <v>118.8</v>
      </c>
      <c r="AA47" s="210">
        <v>91</v>
      </c>
      <c r="AB47" s="210">
        <v>74.4</v>
      </c>
      <c r="AC47" s="210">
        <v>63.3</v>
      </c>
      <c r="AD47" s="210">
        <v>55.5</v>
      </c>
      <c r="AE47" s="210">
        <v>49.6</v>
      </c>
      <c r="AF47" s="210"/>
      <c r="AG47" s="210"/>
      <c r="AH47" s="210"/>
      <c r="AI47" s="210"/>
      <c r="AJ47" s="210"/>
      <c r="AK47" s="210"/>
      <c r="AL47" s="210"/>
      <c r="AM47" s="210"/>
      <c r="AN47" s="210"/>
      <c r="AO47" s="210"/>
      <c r="AP47" s="210"/>
      <c r="AQ47" s="210"/>
    </row>
    <row r="48" spans="1:43" ht="14.25">
      <c r="A48" s="208">
        <v>57</v>
      </c>
      <c r="B48" s="210">
        <v>368.4</v>
      </c>
      <c r="C48" s="210">
        <v>188.2</v>
      </c>
      <c r="D48" s="210">
        <v>128.2</v>
      </c>
      <c r="E48" s="210">
        <v>98.3</v>
      </c>
      <c r="F48" s="210">
        <v>80.4</v>
      </c>
      <c r="G48" s="210">
        <v>68.4</v>
      </c>
      <c r="H48" s="210">
        <v>60</v>
      </c>
      <c r="I48" s="210"/>
      <c r="J48" s="210"/>
      <c r="K48" s="210"/>
      <c r="L48" s="210"/>
      <c r="M48" s="210"/>
      <c r="N48" s="210"/>
      <c r="O48" s="210"/>
      <c r="P48" s="210"/>
      <c r="Q48" s="210"/>
      <c r="R48" s="210"/>
      <c r="S48" s="210"/>
      <c r="T48" s="210"/>
      <c r="U48" s="210"/>
      <c r="W48" s="208">
        <v>57</v>
      </c>
      <c r="X48" s="210">
        <v>346.7</v>
      </c>
      <c r="Y48" s="210">
        <v>177.1</v>
      </c>
      <c r="Z48" s="210">
        <v>120.7</v>
      </c>
      <c r="AA48" s="210">
        <v>92.5</v>
      </c>
      <c r="AB48" s="210">
        <v>75.6</v>
      </c>
      <c r="AC48" s="210">
        <v>64.4</v>
      </c>
      <c r="AD48" s="210">
        <v>56.4</v>
      </c>
      <c r="AE48" s="210"/>
      <c r="AF48" s="210"/>
      <c r="AG48" s="210"/>
      <c r="AH48" s="210"/>
      <c r="AI48" s="210"/>
      <c r="AJ48" s="210"/>
      <c r="AK48" s="210"/>
      <c r="AL48" s="210"/>
      <c r="AM48" s="210"/>
      <c r="AN48" s="210"/>
      <c r="AO48" s="210"/>
      <c r="AP48" s="210"/>
      <c r="AQ48" s="210"/>
    </row>
    <row r="49" spans="1:43" ht="14.25">
      <c r="A49" s="208">
        <v>58</v>
      </c>
      <c r="B49" s="210">
        <v>373.9</v>
      </c>
      <c r="C49" s="210">
        <v>191.1</v>
      </c>
      <c r="D49" s="210">
        <v>130.2</v>
      </c>
      <c r="E49" s="210">
        <v>99.8</v>
      </c>
      <c r="F49" s="210">
        <v>81.7</v>
      </c>
      <c r="G49" s="210">
        <v>69.6</v>
      </c>
      <c r="H49" s="210"/>
      <c r="I49" s="210"/>
      <c r="J49" s="210"/>
      <c r="K49" s="210"/>
      <c r="L49" s="210"/>
      <c r="M49" s="210"/>
      <c r="N49" s="210"/>
      <c r="O49" s="210"/>
      <c r="P49" s="210"/>
      <c r="Q49" s="210"/>
      <c r="R49" s="210"/>
      <c r="S49" s="210"/>
      <c r="T49" s="210"/>
      <c r="U49" s="210"/>
      <c r="W49" s="208">
        <v>58</v>
      </c>
      <c r="X49" s="210">
        <v>352.1</v>
      </c>
      <c r="Y49" s="210">
        <v>180</v>
      </c>
      <c r="Z49" s="210">
        <v>122.6</v>
      </c>
      <c r="AA49" s="210">
        <v>94</v>
      </c>
      <c r="AB49" s="210">
        <v>76.9</v>
      </c>
      <c r="AC49" s="210">
        <v>65.5</v>
      </c>
      <c r="AD49" s="210"/>
      <c r="AE49" s="210"/>
      <c r="AF49" s="210"/>
      <c r="AG49" s="210"/>
      <c r="AH49" s="210"/>
      <c r="AI49" s="210"/>
      <c r="AJ49" s="210"/>
      <c r="AK49" s="210"/>
      <c r="AL49" s="210"/>
      <c r="AM49" s="210"/>
      <c r="AN49" s="210"/>
      <c r="AO49" s="210"/>
      <c r="AP49" s="210"/>
      <c r="AQ49" s="210"/>
    </row>
    <row r="50" spans="1:43" ht="14.25">
      <c r="A50" s="208">
        <v>59</v>
      </c>
      <c r="B50" s="210">
        <v>379.5</v>
      </c>
      <c r="C50" s="210">
        <v>194</v>
      </c>
      <c r="D50" s="210">
        <v>132.3</v>
      </c>
      <c r="E50" s="210">
        <v>101.4</v>
      </c>
      <c r="F50" s="210">
        <v>83</v>
      </c>
      <c r="G50" s="210"/>
      <c r="H50" s="210"/>
      <c r="I50" s="210"/>
      <c r="J50" s="210"/>
      <c r="K50" s="210"/>
      <c r="L50" s="210"/>
      <c r="M50" s="210"/>
      <c r="N50" s="210"/>
      <c r="O50" s="210"/>
      <c r="P50" s="210"/>
      <c r="Q50" s="210"/>
      <c r="R50" s="210"/>
      <c r="S50" s="210"/>
      <c r="T50" s="210"/>
      <c r="U50" s="210"/>
      <c r="W50" s="208">
        <v>59</v>
      </c>
      <c r="X50" s="210">
        <v>357.8</v>
      </c>
      <c r="Y50" s="210">
        <v>182.9</v>
      </c>
      <c r="Z50" s="210">
        <v>124.7</v>
      </c>
      <c r="AA50" s="210">
        <v>95.6</v>
      </c>
      <c r="AB50" s="210">
        <v>78.2</v>
      </c>
      <c r="AC50" s="210"/>
      <c r="AD50" s="210"/>
      <c r="AE50" s="210"/>
      <c r="AF50" s="210"/>
      <c r="AG50" s="210"/>
      <c r="AH50" s="210"/>
      <c r="AI50" s="210"/>
      <c r="AJ50" s="210"/>
      <c r="AK50" s="210"/>
      <c r="AL50" s="210"/>
      <c r="AM50" s="210"/>
      <c r="AN50" s="210"/>
      <c r="AO50" s="210"/>
      <c r="AP50" s="210"/>
      <c r="AQ50" s="210"/>
    </row>
    <row r="51" spans="1:43" ht="14.25">
      <c r="A51" s="208">
        <v>60</v>
      </c>
      <c r="B51" s="210">
        <v>385.4</v>
      </c>
      <c r="C51" s="210">
        <v>197.1</v>
      </c>
      <c r="D51" s="210">
        <v>134.4</v>
      </c>
      <c r="E51" s="210">
        <v>103.1</v>
      </c>
      <c r="F51" s="210"/>
      <c r="G51" s="210"/>
      <c r="H51" s="210"/>
      <c r="I51" s="210"/>
      <c r="J51" s="210"/>
      <c r="K51" s="210"/>
      <c r="L51" s="210"/>
      <c r="M51" s="210"/>
      <c r="N51" s="210"/>
      <c r="O51" s="210"/>
      <c r="P51" s="210"/>
      <c r="Q51" s="210"/>
      <c r="R51" s="210"/>
      <c r="S51" s="210"/>
      <c r="T51" s="210"/>
      <c r="U51" s="210"/>
      <c r="W51" s="208">
        <v>60</v>
      </c>
      <c r="X51" s="210">
        <v>363.6</v>
      </c>
      <c r="Y51" s="210">
        <v>186</v>
      </c>
      <c r="Z51" s="210">
        <v>126.8</v>
      </c>
      <c r="AA51" s="210">
        <v>97.3</v>
      </c>
      <c r="AB51" s="210"/>
      <c r="AC51" s="210"/>
      <c r="AD51" s="210"/>
      <c r="AE51" s="210"/>
      <c r="AF51" s="210"/>
      <c r="AG51" s="210"/>
      <c r="AH51" s="210"/>
      <c r="AI51" s="210"/>
      <c r="AJ51" s="210"/>
      <c r="AK51" s="210"/>
      <c r="AL51" s="210"/>
      <c r="AM51" s="210"/>
      <c r="AN51" s="210"/>
      <c r="AO51" s="210"/>
      <c r="AP51" s="210"/>
      <c r="AQ51" s="210"/>
    </row>
    <row r="52" spans="1:43" ht="14.25">
      <c r="A52" s="208">
        <v>61</v>
      </c>
      <c r="B52" s="210">
        <v>391.5</v>
      </c>
      <c r="C52" s="210">
        <v>200.3</v>
      </c>
      <c r="D52" s="210">
        <v>136.6</v>
      </c>
      <c r="E52" s="210"/>
      <c r="F52" s="210"/>
      <c r="G52" s="210"/>
      <c r="H52" s="210"/>
      <c r="I52" s="210"/>
      <c r="J52" s="210"/>
      <c r="K52" s="210"/>
      <c r="L52" s="210"/>
      <c r="M52" s="210"/>
      <c r="N52" s="210"/>
      <c r="O52" s="210"/>
      <c r="P52" s="210"/>
      <c r="Q52" s="210"/>
      <c r="R52" s="210"/>
      <c r="S52" s="210"/>
      <c r="T52" s="210"/>
      <c r="U52" s="210"/>
      <c r="W52" s="208">
        <v>61</v>
      </c>
      <c r="X52" s="210">
        <v>369.8</v>
      </c>
      <c r="Y52" s="210">
        <v>189.2</v>
      </c>
      <c r="Z52" s="210">
        <v>129</v>
      </c>
      <c r="AA52" s="210"/>
      <c r="AB52" s="210"/>
      <c r="AC52" s="210"/>
      <c r="AD52" s="210"/>
      <c r="AE52" s="210"/>
      <c r="AF52" s="210"/>
      <c r="AG52" s="210"/>
      <c r="AH52" s="210"/>
      <c r="AI52" s="210"/>
      <c r="AJ52" s="210"/>
      <c r="AK52" s="210"/>
      <c r="AL52" s="210"/>
      <c r="AM52" s="210"/>
      <c r="AN52" s="210"/>
      <c r="AO52" s="210"/>
      <c r="AP52" s="210"/>
      <c r="AQ52" s="210"/>
    </row>
    <row r="53" spans="1:43" ht="14.25">
      <c r="A53" s="208">
        <v>62</v>
      </c>
      <c r="B53" s="210">
        <v>398</v>
      </c>
      <c r="C53" s="210">
        <v>203.7</v>
      </c>
      <c r="D53" s="210"/>
      <c r="E53" s="210"/>
      <c r="F53" s="210"/>
      <c r="G53" s="210"/>
      <c r="H53" s="210"/>
      <c r="I53" s="210"/>
      <c r="J53" s="210"/>
      <c r="K53" s="210"/>
      <c r="L53" s="210"/>
      <c r="M53" s="210"/>
      <c r="N53" s="210"/>
      <c r="O53" s="210"/>
      <c r="P53" s="210"/>
      <c r="Q53" s="210"/>
      <c r="R53" s="210"/>
      <c r="S53" s="210"/>
      <c r="T53" s="210"/>
      <c r="U53" s="210"/>
      <c r="W53" s="208">
        <v>62</v>
      </c>
      <c r="X53" s="210">
        <v>376.3</v>
      </c>
      <c r="Y53" s="210">
        <v>192.6</v>
      </c>
      <c r="Z53" s="210"/>
      <c r="AA53" s="210"/>
      <c r="AB53" s="210"/>
      <c r="AC53" s="210"/>
      <c r="AD53" s="210"/>
      <c r="AE53" s="210"/>
      <c r="AF53" s="210"/>
      <c r="AG53" s="210"/>
      <c r="AH53" s="210"/>
      <c r="AI53" s="210"/>
      <c r="AJ53" s="210"/>
      <c r="AK53" s="210"/>
      <c r="AL53" s="210"/>
      <c r="AM53" s="210"/>
      <c r="AN53" s="210"/>
      <c r="AO53" s="210"/>
      <c r="AP53" s="210"/>
      <c r="AQ53" s="210"/>
    </row>
    <row r="54" spans="1:43" ht="14.25">
      <c r="A54" s="208">
        <v>63</v>
      </c>
      <c r="B54" s="210">
        <v>404.8</v>
      </c>
      <c r="C54" s="210"/>
      <c r="D54" s="210"/>
      <c r="E54" s="210"/>
      <c r="F54" s="210"/>
      <c r="G54" s="210"/>
      <c r="H54" s="210"/>
      <c r="I54" s="210"/>
      <c r="J54" s="210"/>
      <c r="K54" s="210"/>
      <c r="L54" s="210"/>
      <c r="M54" s="210"/>
      <c r="N54" s="210"/>
      <c r="O54" s="210"/>
      <c r="P54" s="210"/>
      <c r="Q54" s="210"/>
      <c r="R54" s="210"/>
      <c r="S54" s="210"/>
      <c r="T54" s="210"/>
      <c r="U54" s="210"/>
      <c r="W54" s="208">
        <v>63</v>
      </c>
      <c r="X54" s="210">
        <v>383.3</v>
      </c>
      <c r="Y54" s="210"/>
      <c r="Z54" s="210"/>
      <c r="AA54" s="210"/>
      <c r="AB54" s="210"/>
      <c r="AC54" s="210"/>
      <c r="AD54" s="210"/>
      <c r="AE54" s="210"/>
      <c r="AF54" s="210"/>
      <c r="AG54" s="210"/>
      <c r="AH54" s="210"/>
      <c r="AI54" s="210"/>
      <c r="AJ54" s="210"/>
      <c r="AK54" s="210"/>
      <c r="AL54" s="210"/>
      <c r="AM54" s="210"/>
      <c r="AN54" s="210"/>
      <c r="AO54" s="210"/>
      <c r="AP54" s="210"/>
      <c r="AQ54" s="210"/>
    </row>
    <row r="55" spans="1:43" ht="14.25">
      <c r="A55" s="27"/>
      <c r="B55" s="31"/>
      <c r="C55" s="31"/>
      <c r="D55" s="31"/>
      <c r="E55" s="31"/>
      <c r="F55" s="31"/>
      <c r="G55" s="31"/>
      <c r="H55" s="31"/>
      <c r="I55" s="31"/>
      <c r="J55" s="31"/>
      <c r="K55" s="31"/>
      <c r="L55" s="31"/>
      <c r="M55" s="31"/>
      <c r="N55" s="31"/>
      <c r="O55" s="31"/>
      <c r="P55" s="31"/>
      <c r="Q55" s="31"/>
      <c r="R55" s="31"/>
      <c r="S55" s="31"/>
      <c r="T55" s="31"/>
      <c r="U55" s="31"/>
      <c r="W55" s="27"/>
      <c r="X55" s="31"/>
      <c r="Y55" s="31"/>
      <c r="Z55" s="31"/>
      <c r="AA55" s="31"/>
      <c r="AB55" s="31"/>
      <c r="AC55" s="31"/>
      <c r="AD55" s="31"/>
      <c r="AE55" s="31"/>
      <c r="AF55" s="31"/>
      <c r="AG55" s="31"/>
      <c r="AH55" s="31"/>
      <c r="AI55" s="31"/>
      <c r="AJ55" s="31"/>
      <c r="AK55" s="31"/>
      <c r="AL55" s="31"/>
      <c r="AM55" s="31"/>
      <c r="AN55" s="31"/>
      <c r="AO55" s="31"/>
      <c r="AP55" s="31"/>
      <c r="AQ55" s="31"/>
    </row>
    <row r="56" spans="1:21" ht="14.25">
      <c r="A56" s="27"/>
      <c r="B56" s="31"/>
      <c r="C56" s="31"/>
      <c r="D56" s="31"/>
      <c r="E56" s="31"/>
      <c r="F56" s="31"/>
      <c r="G56" s="31"/>
      <c r="H56" s="31"/>
      <c r="I56" s="31"/>
      <c r="J56" s="31"/>
      <c r="K56" s="31"/>
      <c r="L56" s="31"/>
      <c r="M56" s="31"/>
      <c r="N56" s="31"/>
      <c r="O56" s="31"/>
      <c r="P56" s="31"/>
      <c r="Q56" s="31"/>
      <c r="R56" s="31"/>
      <c r="S56" s="31"/>
      <c r="T56" s="31"/>
      <c r="U56" s="31"/>
    </row>
    <row r="57" spans="1:21" ht="14.2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4">
    <cfRule type="expression" priority="5" dxfId="7" stopIfTrue="1">
      <formula>MOD(ROW(),2)=0</formula>
    </cfRule>
    <cfRule type="expression" priority="6" dxfId="6" stopIfTrue="1">
      <formula>MOD(ROW(),2)&lt;&gt;0</formula>
    </cfRule>
  </conditionalFormatting>
  <conditionalFormatting sqref="X7:AQ54">
    <cfRule type="expression" priority="7" dxfId="1" stopIfTrue="1">
      <formula>MOD(ROW(),2)=0</formula>
    </cfRule>
    <cfRule type="expression" priority="8" dxfId="0" stopIfTrue="1">
      <formula>MOD(ROW(),2)&lt;&gt;0</formula>
    </cfRule>
  </conditionalFormatting>
  <conditionalFormatting sqref="A7:A54">
    <cfRule type="expression" priority="1" dxfId="7" stopIfTrue="1">
      <formula>MOD(ROW(),2)=0</formula>
    </cfRule>
    <cfRule type="expression" priority="2" dxfId="6" stopIfTrue="1">
      <formula>MOD(ROW(),2)&lt;&gt;0</formula>
    </cfRule>
  </conditionalFormatting>
  <conditionalFormatting sqref="B7:U54">
    <cfRule type="expression" priority="3" dxfId="1" stopIfTrue="1">
      <formula>MOD(ROW(),2)=0</formula>
    </cfRule>
    <cfRule type="expression" priority="4" dxfId="0" stopIfTrue="1">
      <formula>MOD(ROW(),2)&lt;&gt;0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2:AQ57"/>
  <sheetViews>
    <sheetView zoomScalePageLayoutView="0" workbookViewId="0" topLeftCell="A1">
      <selection activeCell="R3" sqref="R3"/>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45</v>
      </c>
      <c r="W2" s="26" t="s">
        <v>45</v>
      </c>
    </row>
    <row r="3" spans="1:31" ht="21">
      <c r="A3" s="26" t="s">
        <v>73</v>
      </c>
      <c r="J3" s="25" t="s">
        <v>131</v>
      </c>
      <c r="W3" s="26" t="s">
        <v>74</v>
      </c>
      <c r="AE3" s="25" t="s">
        <v>128</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207</v>
      </c>
      <c r="C7" s="210">
        <v>105.4</v>
      </c>
      <c r="D7" s="210">
        <v>71.6</v>
      </c>
      <c r="E7" s="210">
        <v>54.7</v>
      </c>
      <c r="F7" s="210">
        <v>44.5</v>
      </c>
      <c r="G7" s="210">
        <v>37.8</v>
      </c>
      <c r="H7" s="210">
        <v>33</v>
      </c>
      <c r="I7" s="210">
        <v>29.3</v>
      </c>
      <c r="J7" s="210">
        <v>26.5</v>
      </c>
      <c r="K7" s="210">
        <v>24.3</v>
      </c>
      <c r="L7" s="210">
        <v>22.5</v>
      </c>
      <c r="M7" s="210">
        <v>21</v>
      </c>
      <c r="N7" s="210">
        <v>19.7</v>
      </c>
      <c r="O7" s="210">
        <v>18.6</v>
      </c>
      <c r="P7" s="210">
        <v>17.7</v>
      </c>
      <c r="Q7" s="210">
        <v>16.8</v>
      </c>
      <c r="R7" s="210">
        <v>16.1</v>
      </c>
      <c r="S7" s="210">
        <v>15.5</v>
      </c>
      <c r="T7" s="210">
        <v>14.9</v>
      </c>
      <c r="U7" s="210">
        <v>14.4</v>
      </c>
      <c r="W7" s="208">
        <v>16</v>
      </c>
      <c r="X7" s="210">
        <v>193.6</v>
      </c>
      <c r="Y7" s="210">
        <v>98.6</v>
      </c>
      <c r="Z7" s="210">
        <v>66.9</v>
      </c>
      <c r="AA7" s="210">
        <v>51.1</v>
      </c>
      <c r="AB7" s="210">
        <v>41.6</v>
      </c>
      <c r="AC7" s="210">
        <v>35.3</v>
      </c>
      <c r="AD7" s="210">
        <v>30.8</v>
      </c>
      <c r="AE7" s="210">
        <v>27.4</v>
      </c>
      <c r="AF7" s="210">
        <v>24.8</v>
      </c>
      <c r="AG7" s="210">
        <v>22.7</v>
      </c>
      <c r="AH7" s="210">
        <v>21</v>
      </c>
      <c r="AI7" s="210">
        <v>19.6</v>
      </c>
      <c r="AJ7" s="210">
        <v>18.4</v>
      </c>
      <c r="AK7" s="210">
        <v>17.4</v>
      </c>
      <c r="AL7" s="210">
        <v>16.5</v>
      </c>
      <c r="AM7" s="210">
        <v>15.7</v>
      </c>
      <c r="AN7" s="210">
        <v>15.1</v>
      </c>
      <c r="AO7" s="210">
        <v>14.5</v>
      </c>
      <c r="AP7" s="210">
        <v>13.9</v>
      </c>
      <c r="AQ7" s="210">
        <v>13.4</v>
      </c>
    </row>
    <row r="8" spans="1:43" ht="14.25">
      <c r="A8" s="208">
        <v>17</v>
      </c>
      <c r="B8" s="210">
        <v>210.4</v>
      </c>
      <c r="C8" s="210">
        <v>107.1</v>
      </c>
      <c r="D8" s="210">
        <v>72.7</v>
      </c>
      <c r="E8" s="210">
        <v>55.5</v>
      </c>
      <c r="F8" s="210">
        <v>45.2</v>
      </c>
      <c r="G8" s="210">
        <v>38.4</v>
      </c>
      <c r="H8" s="210">
        <v>33.5</v>
      </c>
      <c r="I8" s="210">
        <v>29.8</v>
      </c>
      <c r="J8" s="210">
        <v>27</v>
      </c>
      <c r="K8" s="210">
        <v>24.7</v>
      </c>
      <c r="L8" s="210">
        <v>22.9</v>
      </c>
      <c r="M8" s="210">
        <v>21.3</v>
      </c>
      <c r="N8" s="210">
        <v>20</v>
      </c>
      <c r="O8" s="210">
        <v>18.9</v>
      </c>
      <c r="P8" s="210">
        <v>17.9</v>
      </c>
      <c r="Q8" s="210">
        <v>17.1</v>
      </c>
      <c r="R8" s="210">
        <v>16.4</v>
      </c>
      <c r="S8" s="210">
        <v>15.7</v>
      </c>
      <c r="T8" s="210">
        <v>15.1</v>
      </c>
      <c r="U8" s="210">
        <v>14.6</v>
      </c>
      <c r="W8" s="208">
        <v>17</v>
      </c>
      <c r="X8" s="210">
        <v>196.4</v>
      </c>
      <c r="Y8" s="210">
        <v>100</v>
      </c>
      <c r="Z8" s="210">
        <v>67.9</v>
      </c>
      <c r="AA8" s="210">
        <v>51.9</v>
      </c>
      <c r="AB8" s="210">
        <v>42.2</v>
      </c>
      <c r="AC8" s="210">
        <v>35.8</v>
      </c>
      <c r="AD8" s="210">
        <v>31.3</v>
      </c>
      <c r="AE8" s="210">
        <v>27.8</v>
      </c>
      <c r="AF8" s="210">
        <v>25.2</v>
      </c>
      <c r="AG8" s="210">
        <v>23.1</v>
      </c>
      <c r="AH8" s="210">
        <v>21.3</v>
      </c>
      <c r="AI8" s="210">
        <v>19.9</v>
      </c>
      <c r="AJ8" s="210">
        <v>18.7</v>
      </c>
      <c r="AK8" s="210">
        <v>17.6</v>
      </c>
      <c r="AL8" s="210">
        <v>16.8</v>
      </c>
      <c r="AM8" s="210">
        <v>16</v>
      </c>
      <c r="AN8" s="210">
        <v>15.3</v>
      </c>
      <c r="AO8" s="210">
        <v>14.7</v>
      </c>
      <c r="AP8" s="210">
        <v>14.1</v>
      </c>
      <c r="AQ8" s="210">
        <v>13.6</v>
      </c>
    </row>
    <row r="9" spans="1:43" ht="14.25">
      <c r="A9" s="208">
        <v>18</v>
      </c>
      <c r="B9" s="210">
        <v>213.9</v>
      </c>
      <c r="C9" s="210">
        <v>108.9</v>
      </c>
      <c r="D9" s="210">
        <v>74</v>
      </c>
      <c r="E9" s="210">
        <v>56.5</v>
      </c>
      <c r="F9" s="210">
        <v>46</v>
      </c>
      <c r="G9" s="210">
        <v>39</v>
      </c>
      <c r="H9" s="210">
        <v>34</v>
      </c>
      <c r="I9" s="210">
        <v>30.3</v>
      </c>
      <c r="J9" s="210">
        <v>27.4</v>
      </c>
      <c r="K9" s="210">
        <v>25.1</v>
      </c>
      <c r="L9" s="210">
        <v>23.2</v>
      </c>
      <c r="M9" s="210">
        <v>21.7</v>
      </c>
      <c r="N9" s="210">
        <v>20.3</v>
      </c>
      <c r="O9" s="210">
        <v>19.2</v>
      </c>
      <c r="P9" s="210">
        <v>18.2</v>
      </c>
      <c r="Q9" s="210">
        <v>17.4</v>
      </c>
      <c r="R9" s="210">
        <v>16.6</v>
      </c>
      <c r="S9" s="210">
        <v>16</v>
      </c>
      <c r="T9" s="210">
        <v>15.4</v>
      </c>
      <c r="U9" s="210">
        <v>14.9</v>
      </c>
      <c r="W9" s="208">
        <v>18</v>
      </c>
      <c r="X9" s="210">
        <v>199.3</v>
      </c>
      <c r="Y9" s="210">
        <v>101.5</v>
      </c>
      <c r="Z9" s="210">
        <v>68.9</v>
      </c>
      <c r="AA9" s="210">
        <v>52.6</v>
      </c>
      <c r="AB9" s="210">
        <v>42.9</v>
      </c>
      <c r="AC9" s="210">
        <v>36.4</v>
      </c>
      <c r="AD9" s="210">
        <v>31.7</v>
      </c>
      <c r="AE9" s="210">
        <v>28.3</v>
      </c>
      <c r="AF9" s="210">
        <v>25.6</v>
      </c>
      <c r="AG9" s="210">
        <v>23.4</v>
      </c>
      <c r="AH9" s="210">
        <v>21.7</v>
      </c>
      <c r="AI9" s="210">
        <v>20.2</v>
      </c>
      <c r="AJ9" s="210">
        <v>19</v>
      </c>
      <c r="AK9" s="210">
        <v>17.9</v>
      </c>
      <c r="AL9" s="210">
        <v>17</v>
      </c>
      <c r="AM9" s="210">
        <v>16.2</v>
      </c>
      <c r="AN9" s="210">
        <v>15.5</v>
      </c>
      <c r="AO9" s="210">
        <v>14.9</v>
      </c>
      <c r="AP9" s="210">
        <v>14.3</v>
      </c>
      <c r="AQ9" s="210">
        <v>13.9</v>
      </c>
    </row>
    <row r="10" spans="1:43" ht="14.25">
      <c r="A10" s="208">
        <v>19</v>
      </c>
      <c r="B10" s="210">
        <v>217.3</v>
      </c>
      <c r="C10" s="210">
        <v>110.7</v>
      </c>
      <c r="D10" s="210">
        <v>75.1</v>
      </c>
      <c r="E10" s="210">
        <v>57.4</v>
      </c>
      <c r="F10" s="210">
        <v>46.7</v>
      </c>
      <c r="G10" s="210">
        <v>39.6</v>
      </c>
      <c r="H10" s="210">
        <v>34.6</v>
      </c>
      <c r="I10" s="210">
        <v>30.8</v>
      </c>
      <c r="J10" s="210">
        <v>27.9</v>
      </c>
      <c r="K10" s="210">
        <v>25.5</v>
      </c>
      <c r="L10" s="210">
        <v>23.6</v>
      </c>
      <c r="M10" s="210">
        <v>22</v>
      </c>
      <c r="N10" s="210">
        <v>20.7</v>
      </c>
      <c r="O10" s="210">
        <v>19.5</v>
      </c>
      <c r="P10" s="210">
        <v>18.5</v>
      </c>
      <c r="Q10" s="210">
        <v>17.7</v>
      </c>
      <c r="R10" s="210">
        <v>16.9</v>
      </c>
      <c r="S10" s="210">
        <v>16.2</v>
      </c>
      <c r="T10" s="210">
        <v>15.6</v>
      </c>
      <c r="U10" s="210">
        <v>15.1</v>
      </c>
      <c r="W10" s="208">
        <v>19</v>
      </c>
      <c r="X10" s="210">
        <v>202.3</v>
      </c>
      <c r="Y10" s="210">
        <v>103</v>
      </c>
      <c r="Z10" s="210">
        <v>69.9</v>
      </c>
      <c r="AA10" s="210">
        <v>53.4</v>
      </c>
      <c r="AB10" s="210">
        <v>43.5</v>
      </c>
      <c r="AC10" s="210">
        <v>36.9</v>
      </c>
      <c r="AD10" s="210">
        <v>32.2</v>
      </c>
      <c r="AE10" s="210">
        <v>28.7</v>
      </c>
      <c r="AF10" s="210">
        <v>25.9</v>
      </c>
      <c r="AG10" s="210">
        <v>23.8</v>
      </c>
      <c r="AH10" s="210">
        <v>22</v>
      </c>
      <c r="AI10" s="210">
        <v>20.5</v>
      </c>
      <c r="AJ10" s="210">
        <v>19.2</v>
      </c>
      <c r="AK10" s="210">
        <v>18.2</v>
      </c>
      <c r="AL10" s="210">
        <v>17.3</v>
      </c>
      <c r="AM10" s="210">
        <v>16.4</v>
      </c>
      <c r="AN10" s="210">
        <v>15.7</v>
      </c>
      <c r="AO10" s="210">
        <v>15.1</v>
      </c>
      <c r="AP10" s="210">
        <v>14.6</v>
      </c>
      <c r="AQ10" s="210">
        <v>14.1</v>
      </c>
    </row>
    <row r="11" spans="1:43" ht="14.25">
      <c r="A11" s="208">
        <v>20</v>
      </c>
      <c r="B11" s="210">
        <v>220.4</v>
      </c>
      <c r="C11" s="210">
        <v>112.3</v>
      </c>
      <c r="D11" s="210">
        <v>76.2</v>
      </c>
      <c r="E11" s="210">
        <v>58.2</v>
      </c>
      <c r="F11" s="210">
        <v>47.4</v>
      </c>
      <c r="G11" s="210">
        <v>40.2</v>
      </c>
      <c r="H11" s="210">
        <v>35.1</v>
      </c>
      <c r="I11" s="210">
        <v>31.3</v>
      </c>
      <c r="J11" s="210">
        <v>28.3</v>
      </c>
      <c r="K11" s="210">
        <v>25.9</v>
      </c>
      <c r="L11" s="210">
        <v>24</v>
      </c>
      <c r="M11" s="210">
        <v>22.3</v>
      </c>
      <c r="N11" s="210">
        <v>21</v>
      </c>
      <c r="O11" s="210">
        <v>19.8</v>
      </c>
      <c r="P11" s="210">
        <v>18.8</v>
      </c>
      <c r="Q11" s="210">
        <v>17.9</v>
      </c>
      <c r="R11" s="210">
        <v>17.2</v>
      </c>
      <c r="S11" s="210">
        <v>16.5</v>
      </c>
      <c r="T11" s="210">
        <v>15.9</v>
      </c>
      <c r="U11" s="210">
        <v>15.3</v>
      </c>
      <c r="W11" s="208">
        <v>20</v>
      </c>
      <c r="X11" s="210">
        <v>205.2</v>
      </c>
      <c r="Y11" s="210">
        <v>104.5</v>
      </c>
      <c r="Z11" s="210">
        <v>70.9</v>
      </c>
      <c r="AA11" s="210">
        <v>54.2</v>
      </c>
      <c r="AB11" s="210">
        <v>44.1</v>
      </c>
      <c r="AC11" s="210">
        <v>37.4</v>
      </c>
      <c r="AD11" s="210">
        <v>32.7</v>
      </c>
      <c r="AE11" s="210">
        <v>29.1</v>
      </c>
      <c r="AF11" s="210">
        <v>26.3</v>
      </c>
      <c r="AG11" s="210">
        <v>24.1</v>
      </c>
      <c r="AH11" s="210">
        <v>22.3</v>
      </c>
      <c r="AI11" s="210">
        <v>20.8</v>
      </c>
      <c r="AJ11" s="210">
        <v>19.5</v>
      </c>
      <c r="AK11" s="210">
        <v>18.4</v>
      </c>
      <c r="AL11" s="210">
        <v>17.5</v>
      </c>
      <c r="AM11" s="210">
        <v>16.7</v>
      </c>
      <c r="AN11" s="210">
        <v>16</v>
      </c>
      <c r="AO11" s="210">
        <v>15.3</v>
      </c>
      <c r="AP11" s="210">
        <v>14.8</v>
      </c>
      <c r="AQ11" s="210">
        <v>14.3</v>
      </c>
    </row>
    <row r="12" spans="1:43" ht="14.25">
      <c r="A12" s="208">
        <v>21</v>
      </c>
      <c r="B12" s="210">
        <v>223.6</v>
      </c>
      <c r="C12" s="210">
        <v>113.9</v>
      </c>
      <c r="D12" s="210">
        <v>77.3</v>
      </c>
      <c r="E12" s="210">
        <v>59</v>
      </c>
      <c r="F12" s="210">
        <v>48.1</v>
      </c>
      <c r="G12" s="210">
        <v>40.8</v>
      </c>
      <c r="H12" s="210">
        <v>35.6</v>
      </c>
      <c r="I12" s="210">
        <v>31.7</v>
      </c>
      <c r="J12" s="210">
        <v>28.7</v>
      </c>
      <c r="K12" s="210">
        <v>26.3</v>
      </c>
      <c r="L12" s="210">
        <v>24.3</v>
      </c>
      <c r="M12" s="210">
        <v>22.7</v>
      </c>
      <c r="N12" s="210">
        <v>21.3</v>
      </c>
      <c r="O12" s="210">
        <v>20.1</v>
      </c>
      <c r="P12" s="210">
        <v>19.1</v>
      </c>
      <c r="Q12" s="210">
        <v>18.2</v>
      </c>
      <c r="R12" s="210">
        <v>17.4</v>
      </c>
      <c r="S12" s="210">
        <v>16.7</v>
      </c>
      <c r="T12" s="210">
        <v>16.1</v>
      </c>
      <c r="U12" s="210">
        <v>15.5</v>
      </c>
      <c r="W12" s="208">
        <v>21</v>
      </c>
      <c r="X12" s="210">
        <v>208.2</v>
      </c>
      <c r="Y12" s="210">
        <v>106</v>
      </c>
      <c r="Z12" s="210">
        <v>72</v>
      </c>
      <c r="AA12" s="210">
        <v>55</v>
      </c>
      <c r="AB12" s="210">
        <v>44.8</v>
      </c>
      <c r="AC12" s="210">
        <v>38</v>
      </c>
      <c r="AD12" s="210">
        <v>33.1</v>
      </c>
      <c r="AE12" s="210">
        <v>29.5</v>
      </c>
      <c r="AF12" s="210">
        <v>26.7</v>
      </c>
      <c r="AG12" s="210">
        <v>24.5</v>
      </c>
      <c r="AH12" s="210">
        <v>22.6</v>
      </c>
      <c r="AI12" s="210">
        <v>21.1</v>
      </c>
      <c r="AJ12" s="210">
        <v>19.8</v>
      </c>
      <c r="AK12" s="210">
        <v>18.7</v>
      </c>
      <c r="AL12" s="210">
        <v>17.8</v>
      </c>
      <c r="AM12" s="210">
        <v>16.9</v>
      </c>
      <c r="AN12" s="210">
        <v>16.2</v>
      </c>
      <c r="AO12" s="210">
        <v>15.6</v>
      </c>
      <c r="AP12" s="210">
        <v>15</v>
      </c>
      <c r="AQ12" s="210">
        <v>14.5</v>
      </c>
    </row>
    <row r="13" spans="1:43" ht="14.25">
      <c r="A13" s="208">
        <v>22</v>
      </c>
      <c r="B13" s="210">
        <v>226.8</v>
      </c>
      <c r="C13" s="210">
        <v>115.5</v>
      </c>
      <c r="D13" s="210">
        <v>78.4</v>
      </c>
      <c r="E13" s="210">
        <v>59.9</v>
      </c>
      <c r="F13" s="210">
        <v>48.8</v>
      </c>
      <c r="G13" s="210">
        <v>41.4</v>
      </c>
      <c r="H13" s="210">
        <v>36.1</v>
      </c>
      <c r="I13" s="210">
        <v>32.2</v>
      </c>
      <c r="J13" s="210">
        <v>29.1</v>
      </c>
      <c r="K13" s="210">
        <v>26.6</v>
      </c>
      <c r="L13" s="210">
        <v>24.6</v>
      </c>
      <c r="M13" s="210">
        <v>23</v>
      </c>
      <c r="N13" s="210">
        <v>21.6</v>
      </c>
      <c r="O13" s="210">
        <v>20.4</v>
      </c>
      <c r="P13" s="210">
        <v>19.4</v>
      </c>
      <c r="Q13" s="210">
        <v>18.5</v>
      </c>
      <c r="R13" s="210">
        <v>17.7</v>
      </c>
      <c r="S13" s="210">
        <v>17</v>
      </c>
      <c r="T13" s="210">
        <v>16.3</v>
      </c>
      <c r="U13" s="210">
        <v>15.8</v>
      </c>
      <c r="W13" s="208">
        <v>22</v>
      </c>
      <c r="X13" s="210">
        <v>211.2</v>
      </c>
      <c r="Y13" s="210">
        <v>107.6</v>
      </c>
      <c r="Z13" s="210">
        <v>73</v>
      </c>
      <c r="AA13" s="210">
        <v>55.8</v>
      </c>
      <c r="AB13" s="210">
        <v>45.4</v>
      </c>
      <c r="AC13" s="210">
        <v>38.5</v>
      </c>
      <c r="AD13" s="210">
        <v>33.6</v>
      </c>
      <c r="AE13" s="210">
        <v>29.9</v>
      </c>
      <c r="AF13" s="210">
        <v>27.1</v>
      </c>
      <c r="AG13" s="210">
        <v>24.8</v>
      </c>
      <c r="AH13" s="210">
        <v>22.9</v>
      </c>
      <c r="AI13" s="210">
        <v>21.4</v>
      </c>
      <c r="AJ13" s="210">
        <v>20.1</v>
      </c>
      <c r="AK13" s="210">
        <v>19</v>
      </c>
      <c r="AL13" s="210">
        <v>18</v>
      </c>
      <c r="AM13" s="210">
        <v>17.2</v>
      </c>
      <c r="AN13" s="210">
        <v>16.4</v>
      </c>
      <c r="AO13" s="210">
        <v>15.8</v>
      </c>
      <c r="AP13" s="210">
        <v>15.2</v>
      </c>
      <c r="AQ13" s="210">
        <v>14.7</v>
      </c>
    </row>
    <row r="14" spans="1:43" ht="14.25">
      <c r="A14" s="208">
        <v>23</v>
      </c>
      <c r="B14" s="210">
        <v>230.1</v>
      </c>
      <c r="C14" s="210">
        <v>117.2</v>
      </c>
      <c r="D14" s="210">
        <v>79.6</v>
      </c>
      <c r="E14" s="210">
        <v>60.8</v>
      </c>
      <c r="F14" s="210">
        <v>49.5</v>
      </c>
      <c r="G14" s="210">
        <v>42</v>
      </c>
      <c r="H14" s="210">
        <v>36.6</v>
      </c>
      <c r="I14" s="210">
        <v>32.6</v>
      </c>
      <c r="J14" s="210">
        <v>29.5</v>
      </c>
      <c r="K14" s="210">
        <v>27</v>
      </c>
      <c r="L14" s="210">
        <v>25</v>
      </c>
      <c r="M14" s="210">
        <v>23.3</v>
      </c>
      <c r="N14" s="210">
        <v>21.9</v>
      </c>
      <c r="O14" s="210">
        <v>20.7</v>
      </c>
      <c r="P14" s="210">
        <v>19.6</v>
      </c>
      <c r="Q14" s="210">
        <v>18.7</v>
      </c>
      <c r="R14" s="210">
        <v>17.9</v>
      </c>
      <c r="S14" s="210">
        <v>17.2</v>
      </c>
      <c r="T14" s="210">
        <v>16.6</v>
      </c>
      <c r="U14" s="210">
        <v>16</v>
      </c>
      <c r="W14" s="208">
        <v>23</v>
      </c>
      <c r="X14" s="210">
        <v>214.3</v>
      </c>
      <c r="Y14" s="210">
        <v>109.1</v>
      </c>
      <c r="Z14" s="210">
        <v>74.1</v>
      </c>
      <c r="AA14" s="210">
        <v>56.6</v>
      </c>
      <c r="AB14" s="210">
        <v>46.1</v>
      </c>
      <c r="AC14" s="210">
        <v>39.1</v>
      </c>
      <c r="AD14" s="210">
        <v>34.1</v>
      </c>
      <c r="AE14" s="210">
        <v>30.4</v>
      </c>
      <c r="AF14" s="210">
        <v>27.5</v>
      </c>
      <c r="AG14" s="210">
        <v>25.2</v>
      </c>
      <c r="AH14" s="210">
        <v>23.3</v>
      </c>
      <c r="AI14" s="210">
        <v>21.7</v>
      </c>
      <c r="AJ14" s="210">
        <v>20.4</v>
      </c>
      <c r="AK14" s="210">
        <v>19.3</v>
      </c>
      <c r="AL14" s="210">
        <v>18.3</v>
      </c>
      <c r="AM14" s="210">
        <v>17.4</v>
      </c>
      <c r="AN14" s="210">
        <v>16.7</v>
      </c>
      <c r="AO14" s="210">
        <v>16</v>
      </c>
      <c r="AP14" s="210">
        <v>15.4</v>
      </c>
      <c r="AQ14" s="210">
        <v>14.9</v>
      </c>
    </row>
    <row r="15" spans="1:43" ht="14.25">
      <c r="A15" s="208">
        <v>24</v>
      </c>
      <c r="B15" s="210">
        <v>233.4</v>
      </c>
      <c r="C15" s="210">
        <v>118.9</v>
      </c>
      <c r="D15" s="210">
        <v>80.7</v>
      </c>
      <c r="E15" s="210">
        <v>61.6</v>
      </c>
      <c r="F15" s="210">
        <v>50.2</v>
      </c>
      <c r="G15" s="210">
        <v>42.6</v>
      </c>
      <c r="H15" s="210">
        <v>37.2</v>
      </c>
      <c r="I15" s="210">
        <v>33.1</v>
      </c>
      <c r="J15" s="210">
        <v>29.9</v>
      </c>
      <c r="K15" s="210">
        <v>27.4</v>
      </c>
      <c r="L15" s="210">
        <v>25.4</v>
      </c>
      <c r="M15" s="210">
        <v>23.7</v>
      </c>
      <c r="N15" s="210">
        <v>22.2</v>
      </c>
      <c r="O15" s="210">
        <v>21</v>
      </c>
      <c r="P15" s="210">
        <v>19.9</v>
      </c>
      <c r="Q15" s="210">
        <v>19</v>
      </c>
      <c r="R15" s="210">
        <v>18.2</v>
      </c>
      <c r="S15" s="210">
        <v>17.5</v>
      </c>
      <c r="T15" s="210">
        <v>16.8</v>
      </c>
      <c r="U15" s="210">
        <v>16.2</v>
      </c>
      <c r="W15" s="208">
        <v>24</v>
      </c>
      <c r="X15" s="210">
        <v>217.4</v>
      </c>
      <c r="Y15" s="210">
        <v>110.7</v>
      </c>
      <c r="Z15" s="210">
        <v>75.2</v>
      </c>
      <c r="AA15" s="210">
        <v>57.4</v>
      </c>
      <c r="AB15" s="210">
        <v>46.8</v>
      </c>
      <c r="AC15" s="210">
        <v>39.7</v>
      </c>
      <c r="AD15" s="210">
        <v>34.6</v>
      </c>
      <c r="AE15" s="210">
        <v>30.8</v>
      </c>
      <c r="AF15" s="210">
        <v>27.9</v>
      </c>
      <c r="AG15" s="210">
        <v>25.5</v>
      </c>
      <c r="AH15" s="210">
        <v>23.6</v>
      </c>
      <c r="AI15" s="210">
        <v>22</v>
      </c>
      <c r="AJ15" s="210">
        <v>20.7</v>
      </c>
      <c r="AK15" s="210">
        <v>19.5</v>
      </c>
      <c r="AL15" s="210">
        <v>18.6</v>
      </c>
      <c r="AM15" s="210">
        <v>17.7</v>
      </c>
      <c r="AN15" s="210">
        <v>16.9</v>
      </c>
      <c r="AO15" s="210">
        <v>16.3</v>
      </c>
      <c r="AP15" s="210">
        <v>15.7</v>
      </c>
      <c r="AQ15" s="210">
        <v>15.1</v>
      </c>
    </row>
    <row r="16" spans="1:43" ht="14.25">
      <c r="A16" s="208">
        <v>25</v>
      </c>
      <c r="B16" s="210">
        <v>236.8</v>
      </c>
      <c r="C16" s="210">
        <v>120.6</v>
      </c>
      <c r="D16" s="210">
        <v>81.9</v>
      </c>
      <c r="E16" s="210">
        <v>62.5</v>
      </c>
      <c r="F16" s="210">
        <v>50.9</v>
      </c>
      <c r="G16" s="210">
        <v>43.2</v>
      </c>
      <c r="H16" s="210">
        <v>37.7</v>
      </c>
      <c r="I16" s="210">
        <v>33.6</v>
      </c>
      <c r="J16" s="210">
        <v>30.4</v>
      </c>
      <c r="K16" s="210">
        <v>27.8</v>
      </c>
      <c r="L16" s="210">
        <v>25.7</v>
      </c>
      <c r="M16" s="210">
        <v>24</v>
      </c>
      <c r="N16" s="210">
        <v>22.5</v>
      </c>
      <c r="O16" s="210">
        <v>21.3</v>
      </c>
      <c r="P16" s="210">
        <v>20.2</v>
      </c>
      <c r="Q16" s="210">
        <v>19.3</v>
      </c>
      <c r="R16" s="210">
        <v>18.4</v>
      </c>
      <c r="S16" s="210">
        <v>17.7</v>
      </c>
      <c r="T16" s="210">
        <v>17.1</v>
      </c>
      <c r="U16" s="210">
        <v>16.5</v>
      </c>
      <c r="W16" s="208">
        <v>25</v>
      </c>
      <c r="X16" s="210">
        <v>220.5</v>
      </c>
      <c r="Y16" s="210">
        <v>112.3</v>
      </c>
      <c r="Z16" s="210">
        <v>76.2</v>
      </c>
      <c r="AA16" s="210">
        <v>58.2</v>
      </c>
      <c r="AB16" s="210">
        <v>47.4</v>
      </c>
      <c r="AC16" s="210">
        <v>40.2</v>
      </c>
      <c r="AD16" s="210">
        <v>35.1</v>
      </c>
      <c r="AE16" s="210">
        <v>31.3</v>
      </c>
      <c r="AF16" s="210">
        <v>28.3</v>
      </c>
      <c r="AG16" s="210">
        <v>25.9</v>
      </c>
      <c r="AH16" s="210">
        <v>24</v>
      </c>
      <c r="AI16" s="210">
        <v>22.4</v>
      </c>
      <c r="AJ16" s="210">
        <v>21</v>
      </c>
      <c r="AK16" s="210">
        <v>19.8</v>
      </c>
      <c r="AL16" s="210">
        <v>18.8</v>
      </c>
      <c r="AM16" s="210">
        <v>17.9</v>
      </c>
      <c r="AN16" s="210">
        <v>17.2</v>
      </c>
      <c r="AO16" s="210">
        <v>16.5</v>
      </c>
      <c r="AP16" s="210">
        <v>15.9</v>
      </c>
      <c r="AQ16" s="210">
        <v>15.3</v>
      </c>
    </row>
    <row r="17" spans="1:43" ht="14.25">
      <c r="A17" s="208">
        <v>26</v>
      </c>
      <c r="B17" s="210">
        <v>240.2</v>
      </c>
      <c r="C17" s="210">
        <v>122.3</v>
      </c>
      <c r="D17" s="210">
        <v>83</v>
      </c>
      <c r="E17" s="210">
        <v>63.4</v>
      </c>
      <c r="F17" s="210">
        <v>51.7</v>
      </c>
      <c r="G17" s="210">
        <v>43.8</v>
      </c>
      <c r="H17" s="210">
        <v>38.2</v>
      </c>
      <c r="I17" s="210">
        <v>34.1</v>
      </c>
      <c r="J17" s="210">
        <v>30.8</v>
      </c>
      <c r="K17" s="210">
        <v>28.2</v>
      </c>
      <c r="L17" s="210">
        <v>26.1</v>
      </c>
      <c r="M17" s="210">
        <v>24.3</v>
      </c>
      <c r="N17" s="210">
        <v>22.9</v>
      </c>
      <c r="O17" s="210">
        <v>21.6</v>
      </c>
      <c r="P17" s="210">
        <v>20.5</v>
      </c>
      <c r="Q17" s="210">
        <v>19.6</v>
      </c>
      <c r="R17" s="210">
        <v>18.7</v>
      </c>
      <c r="S17" s="210">
        <v>18</v>
      </c>
      <c r="T17" s="210">
        <v>17.3</v>
      </c>
      <c r="U17" s="210">
        <v>16.7</v>
      </c>
      <c r="W17" s="208">
        <v>26</v>
      </c>
      <c r="X17" s="210">
        <v>223.7</v>
      </c>
      <c r="Y17" s="210">
        <v>113.9</v>
      </c>
      <c r="Z17" s="210">
        <v>77.3</v>
      </c>
      <c r="AA17" s="210">
        <v>59.1</v>
      </c>
      <c r="AB17" s="210">
        <v>48.1</v>
      </c>
      <c r="AC17" s="210">
        <v>40.8</v>
      </c>
      <c r="AD17" s="210">
        <v>35.6</v>
      </c>
      <c r="AE17" s="210">
        <v>31.7</v>
      </c>
      <c r="AF17" s="210">
        <v>28.7</v>
      </c>
      <c r="AG17" s="210">
        <v>26.3</v>
      </c>
      <c r="AH17" s="210">
        <v>24.3</v>
      </c>
      <c r="AI17" s="210">
        <v>22.7</v>
      </c>
      <c r="AJ17" s="210">
        <v>21.3</v>
      </c>
      <c r="AK17" s="210">
        <v>20.1</v>
      </c>
      <c r="AL17" s="210">
        <v>19.1</v>
      </c>
      <c r="AM17" s="210">
        <v>18.2</v>
      </c>
      <c r="AN17" s="210">
        <v>17.4</v>
      </c>
      <c r="AO17" s="210">
        <v>16.7</v>
      </c>
      <c r="AP17" s="210">
        <v>16.1</v>
      </c>
      <c r="AQ17" s="210">
        <v>15.6</v>
      </c>
    </row>
    <row r="18" spans="1:43" ht="14.25">
      <c r="A18" s="208">
        <v>27</v>
      </c>
      <c r="B18" s="210">
        <v>243.6</v>
      </c>
      <c r="C18" s="210">
        <v>124.1</v>
      </c>
      <c r="D18" s="210">
        <v>84.2</v>
      </c>
      <c r="E18" s="210">
        <v>64.3</v>
      </c>
      <c r="F18" s="210">
        <v>52.4</v>
      </c>
      <c r="G18" s="210">
        <v>44.5</v>
      </c>
      <c r="H18" s="210">
        <v>38.8</v>
      </c>
      <c r="I18" s="210">
        <v>34.5</v>
      </c>
      <c r="J18" s="210">
        <v>31.3</v>
      </c>
      <c r="K18" s="210">
        <v>28.6</v>
      </c>
      <c r="L18" s="210">
        <v>26.5</v>
      </c>
      <c r="M18" s="210">
        <v>24.7</v>
      </c>
      <c r="N18" s="210">
        <v>23.2</v>
      </c>
      <c r="O18" s="210">
        <v>21.9</v>
      </c>
      <c r="P18" s="210">
        <v>20.8</v>
      </c>
      <c r="Q18" s="210">
        <v>19.8</v>
      </c>
      <c r="R18" s="210">
        <v>19</v>
      </c>
      <c r="S18" s="210">
        <v>18.2</v>
      </c>
      <c r="T18" s="210">
        <v>17.6</v>
      </c>
      <c r="U18" s="210">
        <v>17</v>
      </c>
      <c r="W18" s="208">
        <v>27</v>
      </c>
      <c r="X18" s="210">
        <v>226.9</v>
      </c>
      <c r="Y18" s="210">
        <v>115.6</v>
      </c>
      <c r="Z18" s="210">
        <v>78.5</v>
      </c>
      <c r="AA18" s="210">
        <v>59.9</v>
      </c>
      <c r="AB18" s="210">
        <v>48.8</v>
      </c>
      <c r="AC18" s="210">
        <v>41.4</v>
      </c>
      <c r="AD18" s="210">
        <v>36.1</v>
      </c>
      <c r="AE18" s="210">
        <v>32.2</v>
      </c>
      <c r="AF18" s="210">
        <v>29.1</v>
      </c>
      <c r="AG18" s="210">
        <v>26.7</v>
      </c>
      <c r="AH18" s="210">
        <v>24.7</v>
      </c>
      <c r="AI18" s="210">
        <v>23</v>
      </c>
      <c r="AJ18" s="210">
        <v>21.6</v>
      </c>
      <c r="AK18" s="210">
        <v>20.4</v>
      </c>
      <c r="AL18" s="210">
        <v>19.4</v>
      </c>
      <c r="AM18" s="210">
        <v>18.5</v>
      </c>
      <c r="AN18" s="210">
        <v>17.7</v>
      </c>
      <c r="AO18" s="210">
        <v>17</v>
      </c>
      <c r="AP18" s="210">
        <v>16.4</v>
      </c>
      <c r="AQ18" s="210">
        <v>15.8</v>
      </c>
    </row>
    <row r="19" spans="1:43" ht="14.25">
      <c r="A19" s="208">
        <v>28</v>
      </c>
      <c r="B19" s="210">
        <v>247.1</v>
      </c>
      <c r="C19" s="210">
        <v>125.8</v>
      </c>
      <c r="D19" s="210">
        <v>85.4</v>
      </c>
      <c r="E19" s="210">
        <v>65.2</v>
      </c>
      <c r="F19" s="210">
        <v>53.1</v>
      </c>
      <c r="G19" s="210">
        <v>45.1</v>
      </c>
      <c r="H19" s="210">
        <v>39.3</v>
      </c>
      <c r="I19" s="210">
        <v>35</v>
      </c>
      <c r="J19" s="210">
        <v>31.7</v>
      </c>
      <c r="K19" s="210">
        <v>29</v>
      </c>
      <c r="L19" s="210">
        <v>26.9</v>
      </c>
      <c r="M19" s="210">
        <v>25.1</v>
      </c>
      <c r="N19" s="210">
        <v>23.5</v>
      </c>
      <c r="O19" s="210">
        <v>22.2</v>
      </c>
      <c r="P19" s="210">
        <v>21.1</v>
      </c>
      <c r="Q19" s="210">
        <v>20.1</v>
      </c>
      <c r="R19" s="210">
        <v>19.3</v>
      </c>
      <c r="S19" s="210">
        <v>18.5</v>
      </c>
      <c r="T19" s="210">
        <v>17.8</v>
      </c>
      <c r="U19" s="210">
        <v>17.2</v>
      </c>
      <c r="W19" s="208">
        <v>28</v>
      </c>
      <c r="X19" s="210">
        <v>230.2</v>
      </c>
      <c r="Y19" s="210">
        <v>117.2</v>
      </c>
      <c r="Z19" s="210">
        <v>79.6</v>
      </c>
      <c r="AA19" s="210">
        <v>60.8</v>
      </c>
      <c r="AB19" s="210">
        <v>49.5</v>
      </c>
      <c r="AC19" s="210">
        <v>42</v>
      </c>
      <c r="AD19" s="210">
        <v>36.7</v>
      </c>
      <c r="AE19" s="210">
        <v>32.7</v>
      </c>
      <c r="AF19" s="210">
        <v>29.5</v>
      </c>
      <c r="AG19" s="210">
        <v>27.1</v>
      </c>
      <c r="AH19" s="210">
        <v>25</v>
      </c>
      <c r="AI19" s="210">
        <v>23.3</v>
      </c>
      <c r="AJ19" s="210">
        <v>21.9</v>
      </c>
      <c r="AK19" s="210">
        <v>20.7</v>
      </c>
      <c r="AL19" s="210">
        <v>19.7</v>
      </c>
      <c r="AM19" s="210">
        <v>18.8</v>
      </c>
      <c r="AN19" s="210">
        <v>18</v>
      </c>
      <c r="AO19" s="210">
        <v>17.2</v>
      </c>
      <c r="AP19" s="210">
        <v>16.6</v>
      </c>
      <c r="AQ19" s="210">
        <v>16</v>
      </c>
    </row>
    <row r="20" spans="1:43" ht="14.25">
      <c r="A20" s="208">
        <v>29</v>
      </c>
      <c r="B20" s="210">
        <v>250.6</v>
      </c>
      <c r="C20" s="210">
        <v>127.6</v>
      </c>
      <c r="D20" s="210">
        <v>86.7</v>
      </c>
      <c r="E20" s="210">
        <v>66.2</v>
      </c>
      <c r="F20" s="210">
        <v>53.9</v>
      </c>
      <c r="G20" s="210">
        <v>45.7</v>
      </c>
      <c r="H20" s="210">
        <v>39.9</v>
      </c>
      <c r="I20" s="210">
        <v>35.6</v>
      </c>
      <c r="J20" s="210">
        <v>32.2</v>
      </c>
      <c r="K20" s="210">
        <v>29.5</v>
      </c>
      <c r="L20" s="210">
        <v>27.3</v>
      </c>
      <c r="M20" s="210">
        <v>25.4</v>
      </c>
      <c r="N20" s="210">
        <v>23.9</v>
      </c>
      <c r="O20" s="210">
        <v>22.6</v>
      </c>
      <c r="P20" s="210">
        <v>21.4</v>
      </c>
      <c r="Q20" s="210">
        <v>20.4</v>
      </c>
      <c r="R20" s="210">
        <v>19.5</v>
      </c>
      <c r="S20" s="210">
        <v>18.8</v>
      </c>
      <c r="T20" s="210">
        <v>18.1</v>
      </c>
      <c r="U20" s="210">
        <v>17.5</v>
      </c>
      <c r="W20" s="208">
        <v>29</v>
      </c>
      <c r="X20" s="210">
        <v>233.5</v>
      </c>
      <c r="Y20" s="210">
        <v>118.9</v>
      </c>
      <c r="Z20" s="210">
        <v>80.7</v>
      </c>
      <c r="AA20" s="210">
        <v>61.7</v>
      </c>
      <c r="AB20" s="210">
        <v>50.2</v>
      </c>
      <c r="AC20" s="210">
        <v>42.6</v>
      </c>
      <c r="AD20" s="210">
        <v>37.2</v>
      </c>
      <c r="AE20" s="210">
        <v>33.1</v>
      </c>
      <c r="AF20" s="210">
        <v>30</v>
      </c>
      <c r="AG20" s="210">
        <v>27.5</v>
      </c>
      <c r="AH20" s="210">
        <v>25.4</v>
      </c>
      <c r="AI20" s="210">
        <v>23.7</v>
      </c>
      <c r="AJ20" s="210">
        <v>22.2</v>
      </c>
      <c r="AK20" s="210">
        <v>21</v>
      </c>
      <c r="AL20" s="210">
        <v>20</v>
      </c>
      <c r="AM20" s="210">
        <v>19</v>
      </c>
      <c r="AN20" s="210">
        <v>18.2</v>
      </c>
      <c r="AO20" s="210">
        <v>17.5</v>
      </c>
      <c r="AP20" s="210">
        <v>16.9</v>
      </c>
      <c r="AQ20" s="210">
        <v>16.3</v>
      </c>
    </row>
    <row r="21" spans="1:43" ht="14.25">
      <c r="A21" s="208">
        <v>30</v>
      </c>
      <c r="B21" s="210">
        <v>254.2</v>
      </c>
      <c r="C21" s="210">
        <v>129.5</v>
      </c>
      <c r="D21" s="210">
        <v>87.9</v>
      </c>
      <c r="E21" s="210">
        <v>67.1</v>
      </c>
      <c r="F21" s="210">
        <v>54.7</v>
      </c>
      <c r="G21" s="210">
        <v>46.4</v>
      </c>
      <c r="H21" s="210">
        <v>40.5</v>
      </c>
      <c r="I21" s="210">
        <v>36.1</v>
      </c>
      <c r="J21" s="210">
        <v>32.6</v>
      </c>
      <c r="K21" s="210">
        <v>29.9</v>
      </c>
      <c r="L21" s="210">
        <v>27.7</v>
      </c>
      <c r="M21" s="210">
        <v>25.8</v>
      </c>
      <c r="N21" s="210">
        <v>24.2</v>
      </c>
      <c r="O21" s="210">
        <v>22.9</v>
      </c>
      <c r="P21" s="210">
        <v>21.7</v>
      </c>
      <c r="Q21" s="210">
        <v>20.7</v>
      </c>
      <c r="R21" s="210">
        <v>19.8</v>
      </c>
      <c r="S21" s="210">
        <v>19.1</v>
      </c>
      <c r="T21" s="210">
        <v>18.4</v>
      </c>
      <c r="U21" s="210">
        <v>17.7</v>
      </c>
      <c r="W21" s="208">
        <v>30</v>
      </c>
      <c r="X21" s="210">
        <v>236.9</v>
      </c>
      <c r="Y21" s="210">
        <v>120.6</v>
      </c>
      <c r="Z21" s="210">
        <v>81.9</v>
      </c>
      <c r="AA21" s="210">
        <v>62.6</v>
      </c>
      <c r="AB21" s="210">
        <v>51</v>
      </c>
      <c r="AC21" s="210">
        <v>43.2</v>
      </c>
      <c r="AD21" s="210">
        <v>37.7</v>
      </c>
      <c r="AE21" s="210">
        <v>33.6</v>
      </c>
      <c r="AF21" s="210">
        <v>30.4</v>
      </c>
      <c r="AG21" s="210">
        <v>27.9</v>
      </c>
      <c r="AH21" s="210">
        <v>25.8</v>
      </c>
      <c r="AI21" s="210">
        <v>24</v>
      </c>
      <c r="AJ21" s="210">
        <v>22.6</v>
      </c>
      <c r="AK21" s="210">
        <v>21.3</v>
      </c>
      <c r="AL21" s="210">
        <v>20.3</v>
      </c>
      <c r="AM21" s="210">
        <v>19.3</v>
      </c>
      <c r="AN21" s="210">
        <v>18.5</v>
      </c>
      <c r="AO21" s="210">
        <v>17.8</v>
      </c>
      <c r="AP21" s="210">
        <v>17.1</v>
      </c>
      <c r="AQ21" s="210">
        <v>16.5</v>
      </c>
    </row>
    <row r="22" spans="1:43" ht="14.25">
      <c r="A22" s="208">
        <v>31</v>
      </c>
      <c r="B22" s="210">
        <v>257.8</v>
      </c>
      <c r="C22" s="210">
        <v>131.3</v>
      </c>
      <c r="D22" s="210">
        <v>89.2</v>
      </c>
      <c r="E22" s="210">
        <v>68.1</v>
      </c>
      <c r="F22" s="210">
        <v>55.5</v>
      </c>
      <c r="G22" s="210">
        <v>47.1</v>
      </c>
      <c r="H22" s="210">
        <v>41.1</v>
      </c>
      <c r="I22" s="210">
        <v>36.6</v>
      </c>
      <c r="J22" s="210">
        <v>33.1</v>
      </c>
      <c r="K22" s="210">
        <v>30.3</v>
      </c>
      <c r="L22" s="210">
        <v>28.1</v>
      </c>
      <c r="M22" s="210">
        <v>26.2</v>
      </c>
      <c r="N22" s="210">
        <v>24.6</v>
      </c>
      <c r="O22" s="210">
        <v>23.2</v>
      </c>
      <c r="P22" s="210">
        <v>22</v>
      </c>
      <c r="Q22" s="210">
        <v>21</v>
      </c>
      <c r="R22" s="210">
        <v>20.1</v>
      </c>
      <c r="S22" s="210">
        <v>19.3</v>
      </c>
      <c r="T22" s="210">
        <v>18.6</v>
      </c>
      <c r="U22" s="210">
        <v>18</v>
      </c>
      <c r="W22" s="208">
        <v>31</v>
      </c>
      <c r="X22" s="210">
        <v>240.3</v>
      </c>
      <c r="Y22" s="210">
        <v>122.4</v>
      </c>
      <c r="Z22" s="210">
        <v>83.1</v>
      </c>
      <c r="AA22" s="210">
        <v>63.5</v>
      </c>
      <c r="AB22" s="210">
        <v>51.7</v>
      </c>
      <c r="AC22" s="210">
        <v>43.9</v>
      </c>
      <c r="AD22" s="210">
        <v>38.3</v>
      </c>
      <c r="AE22" s="210">
        <v>34.1</v>
      </c>
      <c r="AF22" s="210">
        <v>30.9</v>
      </c>
      <c r="AG22" s="210">
        <v>28.3</v>
      </c>
      <c r="AH22" s="210">
        <v>26.1</v>
      </c>
      <c r="AI22" s="210">
        <v>24.4</v>
      </c>
      <c r="AJ22" s="210">
        <v>22.9</v>
      </c>
      <c r="AK22" s="210">
        <v>21.6</v>
      </c>
      <c r="AL22" s="210">
        <v>20.6</v>
      </c>
      <c r="AM22" s="210">
        <v>19.6</v>
      </c>
      <c r="AN22" s="210">
        <v>18.8</v>
      </c>
      <c r="AO22" s="210">
        <v>18</v>
      </c>
      <c r="AP22" s="210">
        <v>17.4</v>
      </c>
      <c r="AQ22" s="210">
        <v>16.8</v>
      </c>
    </row>
    <row r="23" spans="1:43" ht="14.25">
      <c r="A23" s="208">
        <v>32</v>
      </c>
      <c r="B23" s="210">
        <v>261.5</v>
      </c>
      <c r="C23" s="210">
        <v>133.2</v>
      </c>
      <c r="D23" s="210">
        <v>90.4</v>
      </c>
      <c r="E23" s="210">
        <v>69.1</v>
      </c>
      <c r="F23" s="210">
        <v>56.3</v>
      </c>
      <c r="G23" s="210">
        <v>47.7</v>
      </c>
      <c r="H23" s="210">
        <v>41.7</v>
      </c>
      <c r="I23" s="210">
        <v>37.1</v>
      </c>
      <c r="J23" s="210">
        <v>33.6</v>
      </c>
      <c r="K23" s="210">
        <v>30.8</v>
      </c>
      <c r="L23" s="210">
        <v>28.5</v>
      </c>
      <c r="M23" s="210">
        <v>26.6</v>
      </c>
      <c r="N23" s="210">
        <v>24.9</v>
      </c>
      <c r="O23" s="210">
        <v>23.6</v>
      </c>
      <c r="P23" s="210">
        <v>22.4</v>
      </c>
      <c r="Q23" s="210">
        <v>21.3</v>
      </c>
      <c r="R23" s="210">
        <v>20.4</v>
      </c>
      <c r="S23" s="210">
        <v>19.6</v>
      </c>
      <c r="T23" s="210">
        <v>18.9</v>
      </c>
      <c r="U23" s="210">
        <v>18.3</v>
      </c>
      <c r="W23" s="208">
        <v>32</v>
      </c>
      <c r="X23" s="210">
        <v>243.7</v>
      </c>
      <c r="Y23" s="210">
        <v>124.1</v>
      </c>
      <c r="Z23" s="210">
        <v>84.3</v>
      </c>
      <c r="AA23" s="210">
        <v>64.4</v>
      </c>
      <c r="AB23" s="210">
        <v>52.4</v>
      </c>
      <c r="AC23" s="210">
        <v>44.5</v>
      </c>
      <c r="AD23" s="210">
        <v>38.8</v>
      </c>
      <c r="AE23" s="210">
        <v>34.6</v>
      </c>
      <c r="AF23" s="210">
        <v>31.3</v>
      </c>
      <c r="AG23" s="210">
        <v>28.7</v>
      </c>
      <c r="AH23" s="210">
        <v>26.5</v>
      </c>
      <c r="AI23" s="210">
        <v>24.7</v>
      </c>
      <c r="AJ23" s="210">
        <v>23.2</v>
      </c>
      <c r="AK23" s="210">
        <v>22</v>
      </c>
      <c r="AL23" s="210">
        <v>20.9</v>
      </c>
      <c r="AM23" s="210">
        <v>19.9</v>
      </c>
      <c r="AN23" s="210">
        <v>19</v>
      </c>
      <c r="AO23" s="210">
        <v>18.3</v>
      </c>
      <c r="AP23" s="210">
        <v>17.6</v>
      </c>
      <c r="AQ23" s="210">
        <v>17</v>
      </c>
    </row>
    <row r="24" spans="1:43" ht="14.25">
      <c r="A24" s="208">
        <v>33</v>
      </c>
      <c r="B24" s="210">
        <v>265.2</v>
      </c>
      <c r="C24" s="210">
        <v>135.1</v>
      </c>
      <c r="D24" s="210">
        <v>91.7</v>
      </c>
      <c r="E24" s="210">
        <v>70.1</v>
      </c>
      <c r="F24" s="210">
        <v>57.1</v>
      </c>
      <c r="G24" s="210">
        <v>48.4</v>
      </c>
      <c r="H24" s="210">
        <v>42.3</v>
      </c>
      <c r="I24" s="210">
        <v>37.6</v>
      </c>
      <c r="J24" s="210">
        <v>34.1</v>
      </c>
      <c r="K24" s="210">
        <v>31.2</v>
      </c>
      <c r="L24" s="210">
        <v>28.9</v>
      </c>
      <c r="M24" s="210">
        <v>26.9</v>
      </c>
      <c r="N24" s="210">
        <v>25.3</v>
      </c>
      <c r="O24" s="210">
        <v>23.9</v>
      </c>
      <c r="P24" s="210">
        <v>22.7</v>
      </c>
      <c r="Q24" s="210">
        <v>21.7</v>
      </c>
      <c r="R24" s="210">
        <v>20.7</v>
      </c>
      <c r="S24" s="210">
        <v>19.9</v>
      </c>
      <c r="T24" s="210">
        <v>19.2</v>
      </c>
      <c r="U24" s="210">
        <v>18.5</v>
      </c>
      <c r="W24" s="208">
        <v>33</v>
      </c>
      <c r="X24" s="210">
        <v>247.2</v>
      </c>
      <c r="Y24" s="210">
        <v>125.9</v>
      </c>
      <c r="Z24" s="210">
        <v>85.5</v>
      </c>
      <c r="AA24" s="210">
        <v>65.3</v>
      </c>
      <c r="AB24" s="210">
        <v>53.2</v>
      </c>
      <c r="AC24" s="210">
        <v>45.1</v>
      </c>
      <c r="AD24" s="210">
        <v>39.4</v>
      </c>
      <c r="AE24" s="210">
        <v>35.1</v>
      </c>
      <c r="AF24" s="210">
        <v>31.8</v>
      </c>
      <c r="AG24" s="210">
        <v>29.1</v>
      </c>
      <c r="AH24" s="210">
        <v>26.9</v>
      </c>
      <c r="AI24" s="210">
        <v>25.1</v>
      </c>
      <c r="AJ24" s="210">
        <v>23.6</v>
      </c>
      <c r="AK24" s="210">
        <v>22.3</v>
      </c>
      <c r="AL24" s="210">
        <v>21.2</v>
      </c>
      <c r="AM24" s="210">
        <v>20.2</v>
      </c>
      <c r="AN24" s="210">
        <v>19.3</v>
      </c>
      <c r="AO24" s="210">
        <v>18.6</v>
      </c>
      <c r="AP24" s="210">
        <v>17.9</v>
      </c>
      <c r="AQ24" s="210">
        <v>17.3</v>
      </c>
    </row>
    <row r="25" spans="1:43" ht="14.25">
      <c r="A25" s="208">
        <v>34</v>
      </c>
      <c r="B25" s="210">
        <v>268.9</v>
      </c>
      <c r="C25" s="210">
        <v>137</v>
      </c>
      <c r="D25" s="210">
        <v>93</v>
      </c>
      <c r="E25" s="210">
        <v>71.1</v>
      </c>
      <c r="F25" s="210">
        <v>57.9</v>
      </c>
      <c r="G25" s="210">
        <v>49.1</v>
      </c>
      <c r="H25" s="210">
        <v>42.9</v>
      </c>
      <c r="I25" s="210">
        <v>38.2</v>
      </c>
      <c r="J25" s="210">
        <v>34.6</v>
      </c>
      <c r="K25" s="210">
        <v>31.7</v>
      </c>
      <c r="L25" s="210">
        <v>29.3</v>
      </c>
      <c r="M25" s="210">
        <v>27.3</v>
      </c>
      <c r="N25" s="210">
        <v>25.7</v>
      </c>
      <c r="O25" s="210">
        <v>24.3</v>
      </c>
      <c r="P25" s="210">
        <v>23</v>
      </c>
      <c r="Q25" s="210">
        <v>22</v>
      </c>
      <c r="R25" s="210">
        <v>21</v>
      </c>
      <c r="S25" s="210">
        <v>20.2</v>
      </c>
      <c r="T25" s="210">
        <v>19.5</v>
      </c>
      <c r="U25" s="210">
        <v>18.8</v>
      </c>
      <c r="W25" s="208">
        <v>34</v>
      </c>
      <c r="X25" s="210">
        <v>250.8</v>
      </c>
      <c r="Y25" s="210">
        <v>127.7</v>
      </c>
      <c r="Z25" s="210">
        <v>86.7</v>
      </c>
      <c r="AA25" s="210">
        <v>66.2</v>
      </c>
      <c r="AB25" s="210">
        <v>54</v>
      </c>
      <c r="AC25" s="210">
        <v>45.8</v>
      </c>
      <c r="AD25" s="210">
        <v>40</v>
      </c>
      <c r="AE25" s="210">
        <v>35.6</v>
      </c>
      <c r="AF25" s="210">
        <v>32.2</v>
      </c>
      <c r="AG25" s="210">
        <v>29.5</v>
      </c>
      <c r="AH25" s="210">
        <v>27.3</v>
      </c>
      <c r="AI25" s="210">
        <v>25.5</v>
      </c>
      <c r="AJ25" s="210">
        <v>23.9</v>
      </c>
      <c r="AK25" s="210">
        <v>22.6</v>
      </c>
      <c r="AL25" s="210">
        <v>21.5</v>
      </c>
      <c r="AM25" s="210">
        <v>20.5</v>
      </c>
      <c r="AN25" s="210">
        <v>19.6</v>
      </c>
      <c r="AO25" s="210">
        <v>18.8</v>
      </c>
      <c r="AP25" s="210">
        <v>18.2</v>
      </c>
      <c r="AQ25" s="210">
        <v>17.5</v>
      </c>
    </row>
    <row r="26" spans="1:43" ht="14.25">
      <c r="A26" s="208">
        <v>35</v>
      </c>
      <c r="B26" s="210">
        <v>272.7</v>
      </c>
      <c r="C26" s="210">
        <v>138.9</v>
      </c>
      <c r="D26" s="210">
        <v>94.3</v>
      </c>
      <c r="E26" s="210">
        <v>72.1</v>
      </c>
      <c r="F26" s="210">
        <v>58.7</v>
      </c>
      <c r="G26" s="210">
        <v>49.8</v>
      </c>
      <c r="H26" s="210">
        <v>43.5</v>
      </c>
      <c r="I26" s="210">
        <v>38.7</v>
      </c>
      <c r="J26" s="210">
        <v>35.1</v>
      </c>
      <c r="K26" s="210">
        <v>32.1</v>
      </c>
      <c r="L26" s="210">
        <v>29.7</v>
      </c>
      <c r="M26" s="210">
        <v>27.7</v>
      </c>
      <c r="N26" s="210">
        <v>26</v>
      </c>
      <c r="O26" s="210">
        <v>24.6</v>
      </c>
      <c r="P26" s="210">
        <v>23.4</v>
      </c>
      <c r="Q26" s="210">
        <v>22.3</v>
      </c>
      <c r="R26" s="210">
        <v>21.3</v>
      </c>
      <c r="S26" s="210">
        <v>20.5</v>
      </c>
      <c r="T26" s="210">
        <v>19.8</v>
      </c>
      <c r="U26" s="210">
        <v>19.1</v>
      </c>
      <c r="W26" s="208">
        <v>35</v>
      </c>
      <c r="X26" s="210">
        <v>254.3</v>
      </c>
      <c r="Y26" s="210">
        <v>129.6</v>
      </c>
      <c r="Z26" s="210">
        <v>88</v>
      </c>
      <c r="AA26" s="210">
        <v>67.2</v>
      </c>
      <c r="AB26" s="210">
        <v>54.8</v>
      </c>
      <c r="AC26" s="210">
        <v>46.5</v>
      </c>
      <c r="AD26" s="210">
        <v>40.5</v>
      </c>
      <c r="AE26" s="210">
        <v>36.1</v>
      </c>
      <c r="AF26" s="210">
        <v>32.7</v>
      </c>
      <c r="AG26" s="210">
        <v>29.9</v>
      </c>
      <c r="AH26" s="210">
        <v>27.7</v>
      </c>
      <c r="AI26" s="210">
        <v>25.9</v>
      </c>
      <c r="AJ26" s="210">
        <v>24.3</v>
      </c>
      <c r="AK26" s="210">
        <v>22.9</v>
      </c>
      <c r="AL26" s="210">
        <v>21.8</v>
      </c>
      <c r="AM26" s="210">
        <v>20.8</v>
      </c>
      <c r="AN26" s="210">
        <v>19.9</v>
      </c>
      <c r="AO26" s="210">
        <v>19.1</v>
      </c>
      <c r="AP26" s="210">
        <v>18.4</v>
      </c>
      <c r="AQ26" s="210">
        <v>17.8</v>
      </c>
    </row>
    <row r="27" spans="1:43" ht="14.25">
      <c r="A27" s="208">
        <v>36</v>
      </c>
      <c r="B27" s="210">
        <v>276.6</v>
      </c>
      <c r="C27" s="210">
        <v>140.9</v>
      </c>
      <c r="D27" s="210">
        <v>95.7</v>
      </c>
      <c r="E27" s="210">
        <v>73.1</v>
      </c>
      <c r="F27" s="210">
        <v>59.5</v>
      </c>
      <c r="G27" s="210">
        <v>50.5</v>
      </c>
      <c r="H27" s="210">
        <v>44.1</v>
      </c>
      <c r="I27" s="210">
        <v>39.3</v>
      </c>
      <c r="J27" s="210">
        <v>35.6</v>
      </c>
      <c r="K27" s="210">
        <v>32.6</v>
      </c>
      <c r="L27" s="210">
        <v>30.1</v>
      </c>
      <c r="M27" s="210">
        <v>28.1</v>
      </c>
      <c r="N27" s="210">
        <v>26.4</v>
      </c>
      <c r="O27" s="210">
        <v>25</v>
      </c>
      <c r="P27" s="210">
        <v>23.7</v>
      </c>
      <c r="Q27" s="210">
        <v>22.6</v>
      </c>
      <c r="R27" s="210">
        <v>21.7</v>
      </c>
      <c r="S27" s="210">
        <v>20.8</v>
      </c>
      <c r="T27" s="210">
        <v>20.1</v>
      </c>
      <c r="U27" s="210">
        <v>19.4</v>
      </c>
      <c r="W27" s="208">
        <v>36</v>
      </c>
      <c r="X27" s="210">
        <v>258</v>
      </c>
      <c r="Y27" s="210">
        <v>131.4</v>
      </c>
      <c r="Z27" s="210">
        <v>89.2</v>
      </c>
      <c r="AA27" s="210">
        <v>68.2</v>
      </c>
      <c r="AB27" s="210">
        <v>55.5</v>
      </c>
      <c r="AC27" s="210">
        <v>47.1</v>
      </c>
      <c r="AD27" s="210">
        <v>41.1</v>
      </c>
      <c r="AE27" s="210">
        <v>36.6</v>
      </c>
      <c r="AF27" s="210">
        <v>33.2</v>
      </c>
      <c r="AG27" s="210">
        <v>30.4</v>
      </c>
      <c r="AH27" s="210">
        <v>28.1</v>
      </c>
      <c r="AI27" s="210">
        <v>26.2</v>
      </c>
      <c r="AJ27" s="210">
        <v>24.6</v>
      </c>
      <c r="AK27" s="210">
        <v>23.3</v>
      </c>
      <c r="AL27" s="210">
        <v>22.1</v>
      </c>
      <c r="AM27" s="210">
        <v>21.1</v>
      </c>
      <c r="AN27" s="210">
        <v>20.2</v>
      </c>
      <c r="AO27" s="210">
        <v>19.4</v>
      </c>
      <c r="AP27" s="210">
        <v>18.7</v>
      </c>
      <c r="AQ27" s="210">
        <v>18.1</v>
      </c>
    </row>
    <row r="28" spans="1:43" ht="14.25">
      <c r="A28" s="208">
        <v>37</v>
      </c>
      <c r="B28" s="210">
        <v>280.5</v>
      </c>
      <c r="C28" s="210">
        <v>142.9</v>
      </c>
      <c r="D28" s="210">
        <v>97</v>
      </c>
      <c r="E28" s="210">
        <v>74.1</v>
      </c>
      <c r="F28" s="210">
        <v>60.4</v>
      </c>
      <c r="G28" s="210">
        <v>51.2</v>
      </c>
      <c r="H28" s="210">
        <v>44.7</v>
      </c>
      <c r="I28" s="210">
        <v>39.9</v>
      </c>
      <c r="J28" s="210">
        <v>36.1</v>
      </c>
      <c r="K28" s="210">
        <v>33</v>
      </c>
      <c r="L28" s="210">
        <v>30.6</v>
      </c>
      <c r="M28" s="210">
        <v>28.5</v>
      </c>
      <c r="N28" s="210">
        <v>26.8</v>
      </c>
      <c r="O28" s="210">
        <v>25.3</v>
      </c>
      <c r="P28" s="210">
        <v>24.1</v>
      </c>
      <c r="Q28" s="210">
        <v>23</v>
      </c>
      <c r="R28" s="210">
        <v>22</v>
      </c>
      <c r="S28" s="210">
        <v>21.1</v>
      </c>
      <c r="T28" s="210">
        <v>20.4</v>
      </c>
      <c r="U28" s="210">
        <v>19.7</v>
      </c>
      <c r="W28" s="208">
        <v>37</v>
      </c>
      <c r="X28" s="210">
        <v>261.7</v>
      </c>
      <c r="Y28" s="210">
        <v>133.3</v>
      </c>
      <c r="Z28" s="210">
        <v>90.5</v>
      </c>
      <c r="AA28" s="210">
        <v>69.1</v>
      </c>
      <c r="AB28" s="210">
        <v>56.3</v>
      </c>
      <c r="AC28" s="210">
        <v>47.8</v>
      </c>
      <c r="AD28" s="210">
        <v>41.7</v>
      </c>
      <c r="AE28" s="210">
        <v>37.2</v>
      </c>
      <c r="AF28" s="210">
        <v>33.6</v>
      </c>
      <c r="AG28" s="210">
        <v>30.8</v>
      </c>
      <c r="AH28" s="210">
        <v>28.5</v>
      </c>
      <c r="AI28" s="210">
        <v>26.6</v>
      </c>
      <c r="AJ28" s="210">
        <v>25</v>
      </c>
      <c r="AK28" s="210">
        <v>23.6</v>
      </c>
      <c r="AL28" s="210">
        <v>22.4</v>
      </c>
      <c r="AM28" s="210">
        <v>21.4</v>
      </c>
      <c r="AN28" s="210">
        <v>20.5</v>
      </c>
      <c r="AO28" s="210">
        <v>19.7</v>
      </c>
      <c r="AP28" s="210">
        <v>19</v>
      </c>
      <c r="AQ28" s="210">
        <v>18.4</v>
      </c>
    </row>
    <row r="29" spans="1:43" ht="14.25">
      <c r="A29" s="208">
        <v>38</v>
      </c>
      <c r="B29" s="210">
        <v>284.4</v>
      </c>
      <c r="C29" s="210">
        <v>144.9</v>
      </c>
      <c r="D29" s="210">
        <v>98.4</v>
      </c>
      <c r="E29" s="210">
        <v>75.2</v>
      </c>
      <c r="F29" s="210">
        <v>61.2</v>
      </c>
      <c r="G29" s="210">
        <v>52</v>
      </c>
      <c r="H29" s="210">
        <v>45.4</v>
      </c>
      <c r="I29" s="210">
        <v>40.4</v>
      </c>
      <c r="J29" s="210">
        <v>36.6</v>
      </c>
      <c r="K29" s="210">
        <v>33.5</v>
      </c>
      <c r="L29" s="210">
        <v>31</v>
      </c>
      <c r="M29" s="210">
        <v>29</v>
      </c>
      <c r="N29" s="210">
        <v>27.2</v>
      </c>
      <c r="O29" s="210">
        <v>25.7</v>
      </c>
      <c r="P29" s="210">
        <v>24.4</v>
      </c>
      <c r="Q29" s="210">
        <v>23.3</v>
      </c>
      <c r="R29" s="210">
        <v>22.3</v>
      </c>
      <c r="S29" s="210">
        <v>21.4</v>
      </c>
      <c r="T29" s="210">
        <v>20.7</v>
      </c>
      <c r="U29" s="210">
        <v>20</v>
      </c>
      <c r="W29" s="208">
        <v>38</v>
      </c>
      <c r="X29" s="210">
        <v>265.4</v>
      </c>
      <c r="Y29" s="210">
        <v>135.2</v>
      </c>
      <c r="Z29" s="210">
        <v>91.8</v>
      </c>
      <c r="AA29" s="210">
        <v>70.1</v>
      </c>
      <c r="AB29" s="210">
        <v>57.2</v>
      </c>
      <c r="AC29" s="210">
        <v>48.5</v>
      </c>
      <c r="AD29" s="210">
        <v>42.3</v>
      </c>
      <c r="AE29" s="210">
        <v>37.7</v>
      </c>
      <c r="AF29" s="210">
        <v>34.1</v>
      </c>
      <c r="AG29" s="210">
        <v>31.3</v>
      </c>
      <c r="AH29" s="210">
        <v>29</v>
      </c>
      <c r="AI29" s="210">
        <v>27</v>
      </c>
      <c r="AJ29" s="210">
        <v>25.4</v>
      </c>
      <c r="AK29" s="210">
        <v>24</v>
      </c>
      <c r="AL29" s="210">
        <v>22.8</v>
      </c>
      <c r="AM29" s="210">
        <v>21.7</v>
      </c>
      <c r="AN29" s="210">
        <v>20.8</v>
      </c>
      <c r="AO29" s="210">
        <v>20</v>
      </c>
      <c r="AP29" s="210">
        <v>19.3</v>
      </c>
      <c r="AQ29" s="210">
        <v>18.7</v>
      </c>
    </row>
    <row r="30" spans="1:43" ht="14.25">
      <c r="A30" s="208">
        <v>39</v>
      </c>
      <c r="B30" s="210">
        <v>288.4</v>
      </c>
      <c r="C30" s="210">
        <v>146.9</v>
      </c>
      <c r="D30" s="210">
        <v>99.8</v>
      </c>
      <c r="E30" s="210">
        <v>76.2</v>
      </c>
      <c r="F30" s="210">
        <v>62.1</v>
      </c>
      <c r="G30" s="210">
        <v>52.7</v>
      </c>
      <c r="H30" s="210">
        <v>46</v>
      </c>
      <c r="I30" s="210">
        <v>41</v>
      </c>
      <c r="J30" s="210">
        <v>37.1</v>
      </c>
      <c r="K30" s="210">
        <v>34</v>
      </c>
      <c r="L30" s="210">
        <v>31.5</v>
      </c>
      <c r="M30" s="210">
        <v>29.4</v>
      </c>
      <c r="N30" s="210">
        <v>27.6</v>
      </c>
      <c r="O30" s="210">
        <v>26.1</v>
      </c>
      <c r="P30" s="210">
        <v>24.8</v>
      </c>
      <c r="Q30" s="210">
        <v>23.6</v>
      </c>
      <c r="R30" s="210">
        <v>22.7</v>
      </c>
      <c r="S30" s="210">
        <v>21.8</v>
      </c>
      <c r="T30" s="210">
        <v>21</v>
      </c>
      <c r="U30" s="210">
        <v>20.3</v>
      </c>
      <c r="W30" s="208">
        <v>39</v>
      </c>
      <c r="X30" s="210">
        <v>269.2</v>
      </c>
      <c r="Y30" s="210">
        <v>137.1</v>
      </c>
      <c r="Z30" s="210">
        <v>93.1</v>
      </c>
      <c r="AA30" s="210">
        <v>71.2</v>
      </c>
      <c r="AB30" s="210">
        <v>58</v>
      </c>
      <c r="AC30" s="210">
        <v>49.2</v>
      </c>
      <c r="AD30" s="210">
        <v>43</v>
      </c>
      <c r="AE30" s="210">
        <v>38.3</v>
      </c>
      <c r="AF30" s="210">
        <v>34.6</v>
      </c>
      <c r="AG30" s="210">
        <v>31.7</v>
      </c>
      <c r="AH30" s="210">
        <v>29.4</v>
      </c>
      <c r="AI30" s="210">
        <v>27.4</v>
      </c>
      <c r="AJ30" s="210">
        <v>25.8</v>
      </c>
      <c r="AK30" s="210">
        <v>24.3</v>
      </c>
      <c r="AL30" s="210">
        <v>23.1</v>
      </c>
      <c r="AM30" s="210">
        <v>22.1</v>
      </c>
      <c r="AN30" s="210">
        <v>21.1</v>
      </c>
      <c r="AO30" s="210">
        <v>20.3</v>
      </c>
      <c r="AP30" s="210">
        <v>19.6</v>
      </c>
      <c r="AQ30" s="210">
        <v>18.9</v>
      </c>
    </row>
    <row r="31" spans="1:43" ht="14.25">
      <c r="A31" s="208">
        <v>40</v>
      </c>
      <c r="B31" s="210">
        <v>292.4</v>
      </c>
      <c r="C31" s="210">
        <v>149</v>
      </c>
      <c r="D31" s="210">
        <v>101.2</v>
      </c>
      <c r="E31" s="210">
        <v>77.3</v>
      </c>
      <c r="F31" s="210">
        <v>63</v>
      </c>
      <c r="G31" s="210">
        <v>53.5</v>
      </c>
      <c r="H31" s="210">
        <v>46.7</v>
      </c>
      <c r="I31" s="210">
        <v>41.6</v>
      </c>
      <c r="J31" s="210">
        <v>37.7</v>
      </c>
      <c r="K31" s="210">
        <v>34.5</v>
      </c>
      <c r="L31" s="210">
        <v>31.9</v>
      </c>
      <c r="M31" s="210">
        <v>29.8</v>
      </c>
      <c r="N31" s="210">
        <v>28</v>
      </c>
      <c r="O31" s="210">
        <v>26.5</v>
      </c>
      <c r="P31" s="210">
        <v>25.2</v>
      </c>
      <c r="Q31" s="210">
        <v>24</v>
      </c>
      <c r="R31" s="210">
        <v>23</v>
      </c>
      <c r="S31" s="210">
        <v>22.1</v>
      </c>
      <c r="T31" s="210">
        <v>21.3</v>
      </c>
      <c r="U31" s="210">
        <v>20.6</v>
      </c>
      <c r="W31" s="208">
        <v>40</v>
      </c>
      <c r="X31" s="210">
        <v>273</v>
      </c>
      <c r="Y31" s="210">
        <v>139.1</v>
      </c>
      <c r="Z31" s="210">
        <v>94.5</v>
      </c>
      <c r="AA31" s="210">
        <v>72.2</v>
      </c>
      <c r="AB31" s="210">
        <v>58.8</v>
      </c>
      <c r="AC31" s="210">
        <v>49.9</v>
      </c>
      <c r="AD31" s="210">
        <v>43.6</v>
      </c>
      <c r="AE31" s="210">
        <v>38.8</v>
      </c>
      <c r="AF31" s="210">
        <v>35.2</v>
      </c>
      <c r="AG31" s="210">
        <v>32.2</v>
      </c>
      <c r="AH31" s="210">
        <v>29.8</v>
      </c>
      <c r="AI31" s="210">
        <v>27.8</v>
      </c>
      <c r="AJ31" s="210">
        <v>26.1</v>
      </c>
      <c r="AK31" s="210">
        <v>24.7</v>
      </c>
      <c r="AL31" s="210">
        <v>23.5</v>
      </c>
      <c r="AM31" s="210">
        <v>22.4</v>
      </c>
      <c r="AN31" s="210">
        <v>21.5</v>
      </c>
      <c r="AO31" s="210">
        <v>20.6</v>
      </c>
      <c r="AP31" s="210">
        <v>19.9</v>
      </c>
      <c r="AQ31" s="210">
        <v>19.3</v>
      </c>
    </row>
    <row r="32" spans="1:43" ht="14.25">
      <c r="A32" s="208">
        <v>41</v>
      </c>
      <c r="B32" s="210">
        <v>296.6</v>
      </c>
      <c r="C32" s="210">
        <v>151.1</v>
      </c>
      <c r="D32" s="210">
        <v>102.6</v>
      </c>
      <c r="E32" s="210">
        <v>78.4</v>
      </c>
      <c r="F32" s="210">
        <v>63.9</v>
      </c>
      <c r="G32" s="210">
        <v>54.2</v>
      </c>
      <c r="H32" s="210">
        <v>47.4</v>
      </c>
      <c r="I32" s="210">
        <v>42.2</v>
      </c>
      <c r="J32" s="210">
        <v>38.2</v>
      </c>
      <c r="K32" s="210">
        <v>35</v>
      </c>
      <c r="L32" s="210">
        <v>32.4</v>
      </c>
      <c r="M32" s="210">
        <v>30.2</v>
      </c>
      <c r="N32" s="210">
        <v>28.4</v>
      </c>
      <c r="O32" s="210">
        <v>26.9</v>
      </c>
      <c r="P32" s="210">
        <v>25.5</v>
      </c>
      <c r="Q32" s="210">
        <v>24.4</v>
      </c>
      <c r="R32" s="210">
        <v>23.4</v>
      </c>
      <c r="S32" s="210">
        <v>22.5</v>
      </c>
      <c r="T32" s="210">
        <v>21.7</v>
      </c>
      <c r="U32" s="210">
        <v>21</v>
      </c>
      <c r="W32" s="208">
        <v>41</v>
      </c>
      <c r="X32" s="210">
        <v>276.9</v>
      </c>
      <c r="Y32" s="210">
        <v>141.1</v>
      </c>
      <c r="Z32" s="210">
        <v>95.8</v>
      </c>
      <c r="AA32" s="210">
        <v>73.2</v>
      </c>
      <c r="AB32" s="210">
        <v>59.7</v>
      </c>
      <c r="AC32" s="210">
        <v>50.7</v>
      </c>
      <c r="AD32" s="210">
        <v>44.2</v>
      </c>
      <c r="AE32" s="210">
        <v>39.4</v>
      </c>
      <c r="AF32" s="210">
        <v>35.7</v>
      </c>
      <c r="AG32" s="210">
        <v>32.7</v>
      </c>
      <c r="AH32" s="210">
        <v>30.3</v>
      </c>
      <c r="AI32" s="210">
        <v>28.2</v>
      </c>
      <c r="AJ32" s="210">
        <v>26.5</v>
      </c>
      <c r="AK32" s="210">
        <v>25.1</v>
      </c>
      <c r="AL32" s="210">
        <v>23.8</v>
      </c>
      <c r="AM32" s="210">
        <v>22.8</v>
      </c>
      <c r="AN32" s="210">
        <v>21.8</v>
      </c>
      <c r="AO32" s="210">
        <v>21</v>
      </c>
      <c r="AP32" s="210">
        <v>20.2</v>
      </c>
      <c r="AQ32" s="210">
        <v>19.6</v>
      </c>
    </row>
    <row r="33" spans="1:43" ht="14.25">
      <c r="A33" s="208">
        <v>42</v>
      </c>
      <c r="B33" s="210">
        <v>300.7</v>
      </c>
      <c r="C33" s="210">
        <v>153.2</v>
      </c>
      <c r="D33" s="210">
        <v>104.1</v>
      </c>
      <c r="E33" s="210">
        <v>79.5</v>
      </c>
      <c r="F33" s="210">
        <v>64.8</v>
      </c>
      <c r="G33" s="210">
        <v>55</v>
      </c>
      <c r="H33" s="210">
        <v>48</v>
      </c>
      <c r="I33" s="210">
        <v>42.8</v>
      </c>
      <c r="J33" s="210">
        <v>38.8</v>
      </c>
      <c r="K33" s="210">
        <v>35.5</v>
      </c>
      <c r="L33" s="210">
        <v>32.9</v>
      </c>
      <c r="M33" s="210">
        <v>30.7</v>
      </c>
      <c r="N33" s="210">
        <v>28.9</v>
      </c>
      <c r="O33" s="210">
        <v>27.3</v>
      </c>
      <c r="P33" s="210">
        <v>25.9</v>
      </c>
      <c r="Q33" s="210">
        <v>24.8</v>
      </c>
      <c r="R33" s="210">
        <v>23.7</v>
      </c>
      <c r="S33" s="210">
        <v>22.8</v>
      </c>
      <c r="T33" s="210">
        <v>22</v>
      </c>
      <c r="U33" s="210">
        <v>21.3</v>
      </c>
      <c r="W33" s="208">
        <v>42</v>
      </c>
      <c r="X33" s="210">
        <v>280.9</v>
      </c>
      <c r="Y33" s="210">
        <v>143.1</v>
      </c>
      <c r="Z33" s="210">
        <v>97.2</v>
      </c>
      <c r="AA33" s="210">
        <v>74.3</v>
      </c>
      <c r="AB33" s="210">
        <v>60.5</v>
      </c>
      <c r="AC33" s="210">
        <v>51.4</v>
      </c>
      <c r="AD33" s="210">
        <v>44.9</v>
      </c>
      <c r="AE33" s="210">
        <v>40</v>
      </c>
      <c r="AF33" s="210">
        <v>36.2</v>
      </c>
      <c r="AG33" s="210">
        <v>33.2</v>
      </c>
      <c r="AH33" s="210">
        <v>30.7</v>
      </c>
      <c r="AI33" s="210">
        <v>28.7</v>
      </c>
      <c r="AJ33" s="210">
        <v>27</v>
      </c>
      <c r="AK33" s="210">
        <v>25.5</v>
      </c>
      <c r="AL33" s="210">
        <v>24.2</v>
      </c>
      <c r="AM33" s="210">
        <v>23.1</v>
      </c>
      <c r="AN33" s="210">
        <v>22.2</v>
      </c>
      <c r="AO33" s="210">
        <v>21.3</v>
      </c>
      <c r="AP33" s="210">
        <v>20.6</v>
      </c>
      <c r="AQ33" s="210">
        <v>19.9</v>
      </c>
    </row>
    <row r="34" spans="1:43" ht="14.25">
      <c r="A34" s="208">
        <v>43</v>
      </c>
      <c r="B34" s="210">
        <v>304.9</v>
      </c>
      <c r="C34" s="210">
        <v>155.4</v>
      </c>
      <c r="D34" s="210">
        <v>105.5</v>
      </c>
      <c r="E34" s="210">
        <v>80.6</v>
      </c>
      <c r="F34" s="210">
        <v>65.7</v>
      </c>
      <c r="G34" s="210">
        <v>55.8</v>
      </c>
      <c r="H34" s="210">
        <v>48.7</v>
      </c>
      <c r="I34" s="210">
        <v>43.4</v>
      </c>
      <c r="J34" s="210">
        <v>39.3</v>
      </c>
      <c r="K34" s="210">
        <v>36</v>
      </c>
      <c r="L34" s="210">
        <v>33.4</v>
      </c>
      <c r="M34" s="210">
        <v>31.2</v>
      </c>
      <c r="N34" s="210">
        <v>29.3</v>
      </c>
      <c r="O34" s="210">
        <v>27.7</v>
      </c>
      <c r="P34" s="210">
        <v>26.3</v>
      </c>
      <c r="Q34" s="210">
        <v>25.1</v>
      </c>
      <c r="R34" s="210">
        <v>24.1</v>
      </c>
      <c r="S34" s="210">
        <v>23.2</v>
      </c>
      <c r="T34" s="210">
        <v>22.4</v>
      </c>
      <c r="U34" s="210">
        <v>21.6</v>
      </c>
      <c r="W34" s="208">
        <v>43</v>
      </c>
      <c r="X34" s="210">
        <v>284.9</v>
      </c>
      <c r="Y34" s="210">
        <v>145.2</v>
      </c>
      <c r="Z34" s="210">
        <v>98.6</v>
      </c>
      <c r="AA34" s="210">
        <v>75.4</v>
      </c>
      <c r="AB34" s="210">
        <v>61.4</v>
      </c>
      <c r="AC34" s="210">
        <v>52.1</v>
      </c>
      <c r="AD34" s="210">
        <v>45.5</v>
      </c>
      <c r="AE34" s="210">
        <v>40.6</v>
      </c>
      <c r="AF34" s="210">
        <v>36.7</v>
      </c>
      <c r="AG34" s="210">
        <v>33.7</v>
      </c>
      <c r="AH34" s="210">
        <v>31.2</v>
      </c>
      <c r="AI34" s="210">
        <v>29.1</v>
      </c>
      <c r="AJ34" s="210">
        <v>27.4</v>
      </c>
      <c r="AK34" s="210">
        <v>25.9</v>
      </c>
      <c r="AL34" s="210">
        <v>24.6</v>
      </c>
      <c r="AM34" s="210">
        <v>23.5</v>
      </c>
      <c r="AN34" s="210">
        <v>22.5</v>
      </c>
      <c r="AO34" s="210">
        <v>21.7</v>
      </c>
      <c r="AP34" s="210">
        <v>20.9</v>
      </c>
      <c r="AQ34" s="210">
        <v>20.2</v>
      </c>
    </row>
    <row r="35" spans="1:43" ht="14.25">
      <c r="A35" s="208">
        <v>44</v>
      </c>
      <c r="B35" s="210">
        <v>309.2</v>
      </c>
      <c r="C35" s="210">
        <v>157.5</v>
      </c>
      <c r="D35" s="210">
        <v>107</v>
      </c>
      <c r="E35" s="210">
        <v>81.8</v>
      </c>
      <c r="F35" s="210">
        <v>66.7</v>
      </c>
      <c r="G35" s="210">
        <v>56.6</v>
      </c>
      <c r="H35" s="210">
        <v>49.4</v>
      </c>
      <c r="I35" s="210">
        <v>44.1</v>
      </c>
      <c r="J35" s="210">
        <v>39.9</v>
      </c>
      <c r="K35" s="210">
        <v>36.6</v>
      </c>
      <c r="L35" s="210">
        <v>33.9</v>
      </c>
      <c r="M35" s="210">
        <v>31.6</v>
      </c>
      <c r="N35" s="210">
        <v>29.7</v>
      </c>
      <c r="O35" s="210">
        <v>28.1</v>
      </c>
      <c r="P35" s="210">
        <v>26.7</v>
      </c>
      <c r="Q35" s="210">
        <v>25.5</v>
      </c>
      <c r="R35" s="210">
        <v>24.5</v>
      </c>
      <c r="S35" s="210">
        <v>23.6</v>
      </c>
      <c r="T35" s="210">
        <v>22.7</v>
      </c>
      <c r="U35" s="210">
        <v>22</v>
      </c>
      <c r="W35" s="208">
        <v>44</v>
      </c>
      <c r="X35" s="210">
        <v>289</v>
      </c>
      <c r="Y35" s="210">
        <v>147.2</v>
      </c>
      <c r="Z35" s="210">
        <v>100</v>
      </c>
      <c r="AA35" s="210">
        <v>76.4</v>
      </c>
      <c r="AB35" s="210">
        <v>62.3</v>
      </c>
      <c r="AC35" s="210">
        <v>52.9</v>
      </c>
      <c r="AD35" s="210">
        <v>46.2</v>
      </c>
      <c r="AE35" s="210">
        <v>41.2</v>
      </c>
      <c r="AF35" s="210">
        <v>37.3</v>
      </c>
      <c r="AG35" s="210">
        <v>34.2</v>
      </c>
      <c r="AH35" s="210">
        <v>31.7</v>
      </c>
      <c r="AI35" s="210">
        <v>29.6</v>
      </c>
      <c r="AJ35" s="210">
        <v>27.8</v>
      </c>
      <c r="AK35" s="210">
        <v>26.3</v>
      </c>
      <c r="AL35" s="210">
        <v>25</v>
      </c>
      <c r="AM35" s="210">
        <v>23.9</v>
      </c>
      <c r="AN35" s="210">
        <v>22.9</v>
      </c>
      <c r="AO35" s="210">
        <v>22</v>
      </c>
      <c r="AP35" s="210">
        <v>21.3</v>
      </c>
      <c r="AQ35" s="210">
        <v>20.6</v>
      </c>
    </row>
    <row r="36" spans="1:43" ht="14.25">
      <c r="A36" s="208">
        <v>45</v>
      </c>
      <c r="B36" s="210">
        <v>313.5</v>
      </c>
      <c r="C36" s="210">
        <v>159.7</v>
      </c>
      <c r="D36" s="210">
        <v>108.5</v>
      </c>
      <c r="E36" s="210">
        <v>82.9</v>
      </c>
      <c r="F36" s="210">
        <v>67.6</v>
      </c>
      <c r="G36" s="210">
        <v>57.4</v>
      </c>
      <c r="H36" s="210">
        <v>50.1</v>
      </c>
      <c r="I36" s="210">
        <v>44.7</v>
      </c>
      <c r="J36" s="210">
        <v>40.5</v>
      </c>
      <c r="K36" s="210">
        <v>37.1</v>
      </c>
      <c r="L36" s="210">
        <v>34.4</v>
      </c>
      <c r="M36" s="210">
        <v>32.1</v>
      </c>
      <c r="N36" s="210">
        <v>30.2</v>
      </c>
      <c r="O36" s="210">
        <v>28.6</v>
      </c>
      <c r="P36" s="210">
        <v>27.2</v>
      </c>
      <c r="Q36" s="210">
        <v>26</v>
      </c>
      <c r="R36" s="210">
        <v>24.9</v>
      </c>
      <c r="S36" s="210">
        <v>24</v>
      </c>
      <c r="T36" s="210">
        <v>23.1</v>
      </c>
      <c r="U36" s="210">
        <v>22.4</v>
      </c>
      <c r="W36" s="208">
        <v>45</v>
      </c>
      <c r="X36" s="210">
        <v>293.1</v>
      </c>
      <c r="Y36" s="210">
        <v>149.4</v>
      </c>
      <c r="Z36" s="210">
        <v>101.5</v>
      </c>
      <c r="AA36" s="210">
        <v>77.6</v>
      </c>
      <c r="AB36" s="210">
        <v>63.2</v>
      </c>
      <c r="AC36" s="210">
        <v>53.7</v>
      </c>
      <c r="AD36" s="210">
        <v>46.9</v>
      </c>
      <c r="AE36" s="210">
        <v>41.8</v>
      </c>
      <c r="AF36" s="210">
        <v>37.8</v>
      </c>
      <c r="AG36" s="210">
        <v>34.7</v>
      </c>
      <c r="AH36" s="210">
        <v>32.1</v>
      </c>
      <c r="AI36" s="210">
        <v>30</v>
      </c>
      <c r="AJ36" s="210">
        <v>28.2</v>
      </c>
      <c r="AK36" s="210">
        <v>26.7</v>
      </c>
      <c r="AL36" s="210">
        <v>25.4</v>
      </c>
      <c r="AM36" s="210">
        <v>24.3</v>
      </c>
      <c r="AN36" s="210">
        <v>23.3</v>
      </c>
      <c r="AO36" s="210">
        <v>22.4</v>
      </c>
      <c r="AP36" s="210">
        <v>21.6</v>
      </c>
      <c r="AQ36" s="210">
        <v>20.9</v>
      </c>
    </row>
    <row r="37" spans="1:43" ht="14.25">
      <c r="A37" s="208">
        <v>46</v>
      </c>
      <c r="B37" s="210">
        <v>317.8</v>
      </c>
      <c r="C37" s="210">
        <v>162</v>
      </c>
      <c r="D37" s="210">
        <v>110.1</v>
      </c>
      <c r="E37" s="210">
        <v>84.1</v>
      </c>
      <c r="F37" s="210">
        <v>68.6</v>
      </c>
      <c r="G37" s="210">
        <v>58.2</v>
      </c>
      <c r="H37" s="210">
        <v>50.9</v>
      </c>
      <c r="I37" s="210">
        <v>45.4</v>
      </c>
      <c r="J37" s="210">
        <v>41.1</v>
      </c>
      <c r="K37" s="210">
        <v>37.7</v>
      </c>
      <c r="L37" s="210">
        <v>34.9</v>
      </c>
      <c r="M37" s="210">
        <v>32.6</v>
      </c>
      <c r="N37" s="210">
        <v>30.7</v>
      </c>
      <c r="O37" s="210">
        <v>29</v>
      </c>
      <c r="P37" s="210">
        <v>27.6</v>
      </c>
      <c r="Q37" s="210">
        <v>26.4</v>
      </c>
      <c r="R37" s="210">
        <v>25.3</v>
      </c>
      <c r="S37" s="210">
        <v>24.4</v>
      </c>
      <c r="T37" s="210">
        <v>23.5</v>
      </c>
      <c r="U37" s="210"/>
      <c r="W37" s="208">
        <v>46</v>
      </c>
      <c r="X37" s="210">
        <v>297.3</v>
      </c>
      <c r="Y37" s="210">
        <v>151.5</v>
      </c>
      <c r="Z37" s="210">
        <v>102.9</v>
      </c>
      <c r="AA37" s="210">
        <v>78.7</v>
      </c>
      <c r="AB37" s="210">
        <v>64.1</v>
      </c>
      <c r="AC37" s="210">
        <v>54.5</v>
      </c>
      <c r="AD37" s="210">
        <v>47.6</v>
      </c>
      <c r="AE37" s="210">
        <v>42.4</v>
      </c>
      <c r="AF37" s="210">
        <v>38.4</v>
      </c>
      <c r="AG37" s="210">
        <v>35.2</v>
      </c>
      <c r="AH37" s="210">
        <v>32.7</v>
      </c>
      <c r="AI37" s="210">
        <v>30.5</v>
      </c>
      <c r="AJ37" s="210">
        <v>28.7</v>
      </c>
      <c r="AK37" s="210">
        <v>27.2</v>
      </c>
      <c r="AL37" s="210">
        <v>25.8</v>
      </c>
      <c r="AM37" s="210">
        <v>24.7</v>
      </c>
      <c r="AN37" s="210">
        <v>23.7</v>
      </c>
      <c r="AO37" s="210">
        <v>22.8</v>
      </c>
      <c r="AP37" s="210">
        <v>22</v>
      </c>
      <c r="AQ37" s="210"/>
    </row>
    <row r="38" spans="1:43" ht="14.25">
      <c r="A38" s="208">
        <v>47</v>
      </c>
      <c r="B38" s="210">
        <v>322.3</v>
      </c>
      <c r="C38" s="210">
        <v>164.3</v>
      </c>
      <c r="D38" s="210">
        <v>111.6</v>
      </c>
      <c r="E38" s="210">
        <v>85.3</v>
      </c>
      <c r="F38" s="210">
        <v>69.6</v>
      </c>
      <c r="G38" s="210">
        <v>59.1</v>
      </c>
      <c r="H38" s="210">
        <v>51.6</v>
      </c>
      <c r="I38" s="210">
        <v>46</v>
      </c>
      <c r="J38" s="210">
        <v>41.7</v>
      </c>
      <c r="K38" s="210">
        <v>38.3</v>
      </c>
      <c r="L38" s="210">
        <v>35.5</v>
      </c>
      <c r="M38" s="210">
        <v>33.1</v>
      </c>
      <c r="N38" s="210">
        <v>31.2</v>
      </c>
      <c r="O38" s="210">
        <v>29.5</v>
      </c>
      <c r="P38" s="210">
        <v>28.1</v>
      </c>
      <c r="Q38" s="210">
        <v>26.8</v>
      </c>
      <c r="R38" s="210">
        <v>25.7</v>
      </c>
      <c r="S38" s="210">
        <v>24.8</v>
      </c>
      <c r="T38" s="210"/>
      <c r="U38" s="210"/>
      <c r="W38" s="208">
        <v>47</v>
      </c>
      <c r="X38" s="210">
        <v>301.6</v>
      </c>
      <c r="Y38" s="210">
        <v>153.7</v>
      </c>
      <c r="Z38" s="210">
        <v>104.4</v>
      </c>
      <c r="AA38" s="210">
        <v>79.8</v>
      </c>
      <c r="AB38" s="210">
        <v>65.1</v>
      </c>
      <c r="AC38" s="210">
        <v>55.3</v>
      </c>
      <c r="AD38" s="210">
        <v>48.3</v>
      </c>
      <c r="AE38" s="210">
        <v>43.1</v>
      </c>
      <c r="AF38" s="210">
        <v>39</v>
      </c>
      <c r="AG38" s="210">
        <v>35.8</v>
      </c>
      <c r="AH38" s="210">
        <v>33.2</v>
      </c>
      <c r="AI38" s="210">
        <v>31</v>
      </c>
      <c r="AJ38" s="210">
        <v>29.2</v>
      </c>
      <c r="AK38" s="210">
        <v>27.6</v>
      </c>
      <c r="AL38" s="210">
        <v>26.3</v>
      </c>
      <c r="AM38" s="210">
        <v>25.1</v>
      </c>
      <c r="AN38" s="210">
        <v>24.1</v>
      </c>
      <c r="AO38" s="210">
        <v>23.2</v>
      </c>
      <c r="AP38" s="210"/>
      <c r="AQ38" s="210"/>
    </row>
    <row r="39" spans="1:43" ht="14.25">
      <c r="A39" s="208">
        <v>48</v>
      </c>
      <c r="B39" s="210">
        <v>326.8</v>
      </c>
      <c r="C39" s="210">
        <v>166.6</v>
      </c>
      <c r="D39" s="210">
        <v>113.2</v>
      </c>
      <c r="E39" s="210">
        <v>86.5</v>
      </c>
      <c r="F39" s="210">
        <v>70.6</v>
      </c>
      <c r="G39" s="210">
        <v>60</v>
      </c>
      <c r="H39" s="210">
        <v>52.4</v>
      </c>
      <c r="I39" s="210">
        <v>46.7</v>
      </c>
      <c r="J39" s="210">
        <v>42.4</v>
      </c>
      <c r="K39" s="210">
        <v>38.9</v>
      </c>
      <c r="L39" s="210">
        <v>36</v>
      </c>
      <c r="M39" s="210">
        <v>33.7</v>
      </c>
      <c r="N39" s="210">
        <v>31.7</v>
      </c>
      <c r="O39" s="210">
        <v>30</v>
      </c>
      <c r="P39" s="210">
        <v>28.5</v>
      </c>
      <c r="Q39" s="210">
        <v>27.3</v>
      </c>
      <c r="R39" s="210">
        <v>26.2</v>
      </c>
      <c r="S39" s="210"/>
      <c r="T39" s="210"/>
      <c r="U39" s="210"/>
      <c r="W39" s="208">
        <v>48</v>
      </c>
      <c r="X39" s="210">
        <v>305.9</v>
      </c>
      <c r="Y39" s="210">
        <v>155.9</v>
      </c>
      <c r="Z39" s="210">
        <v>106</v>
      </c>
      <c r="AA39" s="210">
        <v>81</v>
      </c>
      <c r="AB39" s="210">
        <v>66.1</v>
      </c>
      <c r="AC39" s="210">
        <v>56.1</v>
      </c>
      <c r="AD39" s="210">
        <v>49</v>
      </c>
      <c r="AE39" s="210">
        <v>43.7</v>
      </c>
      <c r="AF39" s="210">
        <v>39.6</v>
      </c>
      <c r="AG39" s="210">
        <v>36.4</v>
      </c>
      <c r="AH39" s="210">
        <v>33.7</v>
      </c>
      <c r="AI39" s="210">
        <v>31.5</v>
      </c>
      <c r="AJ39" s="210">
        <v>29.7</v>
      </c>
      <c r="AK39" s="210">
        <v>28.1</v>
      </c>
      <c r="AL39" s="210">
        <v>26.7</v>
      </c>
      <c r="AM39" s="210">
        <v>25.5</v>
      </c>
      <c r="AN39" s="210">
        <v>24.5</v>
      </c>
      <c r="AO39" s="210"/>
      <c r="AP39" s="210"/>
      <c r="AQ39" s="210"/>
    </row>
    <row r="40" spans="1:43" ht="14.25">
      <c r="A40" s="208">
        <v>49</v>
      </c>
      <c r="B40" s="210">
        <v>331.4</v>
      </c>
      <c r="C40" s="210">
        <v>168.9</v>
      </c>
      <c r="D40" s="210">
        <v>114.8</v>
      </c>
      <c r="E40" s="210">
        <v>87.8</v>
      </c>
      <c r="F40" s="210">
        <v>71.6</v>
      </c>
      <c r="G40" s="210">
        <v>60.9</v>
      </c>
      <c r="H40" s="210">
        <v>53.2</v>
      </c>
      <c r="I40" s="210">
        <v>47.5</v>
      </c>
      <c r="J40" s="210">
        <v>43</v>
      </c>
      <c r="K40" s="210">
        <v>39.5</v>
      </c>
      <c r="L40" s="210">
        <v>36.6</v>
      </c>
      <c r="M40" s="210">
        <v>34.2</v>
      </c>
      <c r="N40" s="210">
        <v>32.2</v>
      </c>
      <c r="O40" s="210">
        <v>30.5</v>
      </c>
      <c r="P40" s="210">
        <v>29</v>
      </c>
      <c r="Q40" s="210">
        <v>27.8</v>
      </c>
      <c r="R40" s="210"/>
      <c r="S40" s="210"/>
      <c r="T40" s="210"/>
      <c r="U40" s="210"/>
      <c r="W40" s="208">
        <v>49</v>
      </c>
      <c r="X40" s="210">
        <v>310.3</v>
      </c>
      <c r="Y40" s="210">
        <v>158.2</v>
      </c>
      <c r="Z40" s="210">
        <v>107.5</v>
      </c>
      <c r="AA40" s="210">
        <v>82.2</v>
      </c>
      <c r="AB40" s="210">
        <v>67.1</v>
      </c>
      <c r="AC40" s="210">
        <v>57</v>
      </c>
      <c r="AD40" s="210">
        <v>49.8</v>
      </c>
      <c r="AE40" s="210">
        <v>44.5</v>
      </c>
      <c r="AF40" s="210">
        <v>40.3</v>
      </c>
      <c r="AG40" s="210">
        <v>37</v>
      </c>
      <c r="AH40" s="210">
        <v>34.3</v>
      </c>
      <c r="AI40" s="210">
        <v>32.1</v>
      </c>
      <c r="AJ40" s="210">
        <v>30.2</v>
      </c>
      <c r="AK40" s="210">
        <v>28.6</v>
      </c>
      <c r="AL40" s="210">
        <v>27.2</v>
      </c>
      <c r="AM40" s="210">
        <v>26</v>
      </c>
      <c r="AN40" s="210"/>
      <c r="AO40" s="210"/>
      <c r="AP40" s="210"/>
      <c r="AQ40" s="210"/>
    </row>
    <row r="41" spans="1:43" ht="14.25">
      <c r="A41" s="208">
        <v>50</v>
      </c>
      <c r="B41" s="210">
        <v>336.1</v>
      </c>
      <c r="C41" s="210">
        <v>171.4</v>
      </c>
      <c r="D41" s="210">
        <v>116.5</v>
      </c>
      <c r="E41" s="210">
        <v>89.1</v>
      </c>
      <c r="F41" s="210">
        <v>72.7</v>
      </c>
      <c r="G41" s="210">
        <v>61.8</v>
      </c>
      <c r="H41" s="210">
        <v>54</v>
      </c>
      <c r="I41" s="210">
        <v>48.2</v>
      </c>
      <c r="J41" s="210">
        <v>43.7</v>
      </c>
      <c r="K41" s="210">
        <v>40.1</v>
      </c>
      <c r="L41" s="210">
        <v>37.2</v>
      </c>
      <c r="M41" s="210">
        <v>34.8</v>
      </c>
      <c r="N41" s="210">
        <v>32.8</v>
      </c>
      <c r="O41" s="210">
        <v>31</v>
      </c>
      <c r="P41" s="210">
        <v>29.5</v>
      </c>
      <c r="Q41" s="210"/>
      <c r="R41" s="210"/>
      <c r="S41" s="210"/>
      <c r="T41" s="210"/>
      <c r="U41" s="210"/>
      <c r="W41" s="208">
        <v>50</v>
      </c>
      <c r="X41" s="210">
        <v>314.9</v>
      </c>
      <c r="Y41" s="210">
        <v>160.6</v>
      </c>
      <c r="Z41" s="210">
        <v>109.2</v>
      </c>
      <c r="AA41" s="210">
        <v>83.5</v>
      </c>
      <c r="AB41" s="210">
        <v>68.1</v>
      </c>
      <c r="AC41" s="210">
        <v>57.9</v>
      </c>
      <c r="AD41" s="210">
        <v>50.6</v>
      </c>
      <c r="AE41" s="210">
        <v>45.2</v>
      </c>
      <c r="AF41" s="210">
        <v>41</v>
      </c>
      <c r="AG41" s="210">
        <v>37.6</v>
      </c>
      <c r="AH41" s="210">
        <v>34.9</v>
      </c>
      <c r="AI41" s="210">
        <v>32.6</v>
      </c>
      <c r="AJ41" s="210">
        <v>30.7</v>
      </c>
      <c r="AK41" s="210">
        <v>29.1</v>
      </c>
      <c r="AL41" s="210">
        <v>27.7</v>
      </c>
      <c r="AM41" s="210"/>
      <c r="AN41" s="210"/>
      <c r="AO41" s="210"/>
      <c r="AP41" s="210"/>
      <c r="AQ41" s="210"/>
    </row>
    <row r="42" spans="1:43" ht="14.25">
      <c r="A42" s="208">
        <v>51</v>
      </c>
      <c r="B42" s="210">
        <v>340.9</v>
      </c>
      <c r="C42" s="210">
        <v>173.9</v>
      </c>
      <c r="D42" s="210">
        <v>118.2</v>
      </c>
      <c r="E42" s="210">
        <v>90.5</v>
      </c>
      <c r="F42" s="210">
        <v>73.8</v>
      </c>
      <c r="G42" s="210">
        <v>62.8</v>
      </c>
      <c r="H42" s="210">
        <v>54.9</v>
      </c>
      <c r="I42" s="210">
        <v>49</v>
      </c>
      <c r="J42" s="210">
        <v>44.4</v>
      </c>
      <c r="K42" s="210">
        <v>40.8</v>
      </c>
      <c r="L42" s="210">
        <v>37.9</v>
      </c>
      <c r="M42" s="210">
        <v>35.4</v>
      </c>
      <c r="N42" s="210">
        <v>33.3</v>
      </c>
      <c r="O42" s="210">
        <v>31.6</v>
      </c>
      <c r="P42" s="210"/>
      <c r="Q42" s="210"/>
      <c r="R42" s="210"/>
      <c r="S42" s="210"/>
      <c r="T42" s="210"/>
      <c r="U42" s="210"/>
      <c r="W42" s="208">
        <v>51</v>
      </c>
      <c r="X42" s="210">
        <v>319.5</v>
      </c>
      <c r="Y42" s="210">
        <v>163</v>
      </c>
      <c r="Z42" s="210">
        <v>110.8</v>
      </c>
      <c r="AA42" s="210">
        <v>84.8</v>
      </c>
      <c r="AB42" s="210">
        <v>69.2</v>
      </c>
      <c r="AC42" s="210">
        <v>58.8</v>
      </c>
      <c r="AD42" s="210">
        <v>51.5</v>
      </c>
      <c r="AE42" s="210">
        <v>45.9</v>
      </c>
      <c r="AF42" s="210">
        <v>41.7</v>
      </c>
      <c r="AG42" s="210">
        <v>38.3</v>
      </c>
      <c r="AH42" s="210">
        <v>35.5</v>
      </c>
      <c r="AI42" s="210">
        <v>33.2</v>
      </c>
      <c r="AJ42" s="210">
        <v>31.3</v>
      </c>
      <c r="AK42" s="210">
        <v>29.6</v>
      </c>
      <c r="AL42" s="210"/>
      <c r="AM42" s="210"/>
      <c r="AN42" s="210"/>
      <c r="AO42" s="210"/>
      <c r="AP42" s="210"/>
      <c r="AQ42" s="210"/>
    </row>
    <row r="43" spans="1:43" ht="14.25">
      <c r="A43" s="208">
        <v>52</v>
      </c>
      <c r="B43" s="210">
        <v>345.7</v>
      </c>
      <c r="C43" s="210">
        <v>176.4</v>
      </c>
      <c r="D43" s="210">
        <v>120</v>
      </c>
      <c r="E43" s="210">
        <v>91.8</v>
      </c>
      <c r="F43" s="210">
        <v>75</v>
      </c>
      <c r="G43" s="210">
        <v>63.7</v>
      </c>
      <c r="H43" s="210">
        <v>55.8</v>
      </c>
      <c r="I43" s="210">
        <v>49.8</v>
      </c>
      <c r="J43" s="210">
        <v>45.2</v>
      </c>
      <c r="K43" s="210">
        <v>41.5</v>
      </c>
      <c r="L43" s="210">
        <v>38.5</v>
      </c>
      <c r="M43" s="210">
        <v>36</v>
      </c>
      <c r="N43" s="210">
        <v>33.9</v>
      </c>
      <c r="O43" s="210"/>
      <c r="P43" s="210"/>
      <c r="Q43" s="210"/>
      <c r="R43" s="210"/>
      <c r="S43" s="210"/>
      <c r="T43" s="210"/>
      <c r="U43" s="210"/>
      <c r="W43" s="208">
        <v>52</v>
      </c>
      <c r="X43" s="210">
        <v>324.3</v>
      </c>
      <c r="Y43" s="210">
        <v>165.4</v>
      </c>
      <c r="Z43" s="210">
        <v>112.5</v>
      </c>
      <c r="AA43" s="210">
        <v>86.1</v>
      </c>
      <c r="AB43" s="210">
        <v>70.3</v>
      </c>
      <c r="AC43" s="210">
        <v>59.8</v>
      </c>
      <c r="AD43" s="210">
        <v>52.3</v>
      </c>
      <c r="AE43" s="210">
        <v>46.7</v>
      </c>
      <c r="AF43" s="210">
        <v>42.4</v>
      </c>
      <c r="AG43" s="210">
        <v>38.9</v>
      </c>
      <c r="AH43" s="210">
        <v>36.1</v>
      </c>
      <c r="AI43" s="210">
        <v>33.8</v>
      </c>
      <c r="AJ43" s="210">
        <v>31.8</v>
      </c>
      <c r="AK43" s="210"/>
      <c r="AL43" s="210"/>
      <c r="AM43" s="210"/>
      <c r="AN43" s="210"/>
      <c r="AO43" s="210"/>
      <c r="AP43" s="210"/>
      <c r="AQ43" s="210"/>
    </row>
    <row r="44" spans="1:43" ht="14.25">
      <c r="A44" s="208">
        <v>53</v>
      </c>
      <c r="B44" s="210">
        <v>350.6</v>
      </c>
      <c r="C44" s="210">
        <v>178.9</v>
      </c>
      <c r="D44" s="210">
        <v>121.7</v>
      </c>
      <c r="E44" s="210">
        <v>93.2</v>
      </c>
      <c r="F44" s="210">
        <v>76.1</v>
      </c>
      <c r="G44" s="210">
        <v>64.7</v>
      </c>
      <c r="H44" s="210">
        <v>56.6</v>
      </c>
      <c r="I44" s="210">
        <v>50.6</v>
      </c>
      <c r="J44" s="210">
        <v>45.9</v>
      </c>
      <c r="K44" s="210">
        <v>42.2</v>
      </c>
      <c r="L44" s="210">
        <v>39.2</v>
      </c>
      <c r="M44" s="210">
        <v>36.6</v>
      </c>
      <c r="N44" s="210"/>
      <c r="O44" s="210"/>
      <c r="P44" s="210"/>
      <c r="Q44" s="210"/>
      <c r="R44" s="210"/>
      <c r="S44" s="210"/>
      <c r="T44" s="210"/>
      <c r="U44" s="210"/>
      <c r="W44" s="208">
        <v>53</v>
      </c>
      <c r="X44" s="210">
        <v>329.1</v>
      </c>
      <c r="Y44" s="210">
        <v>167.9</v>
      </c>
      <c r="Z44" s="210">
        <v>114.3</v>
      </c>
      <c r="AA44" s="210">
        <v>87.5</v>
      </c>
      <c r="AB44" s="210">
        <v>71.4</v>
      </c>
      <c r="AC44" s="210">
        <v>60.8</v>
      </c>
      <c r="AD44" s="210">
        <v>53.2</v>
      </c>
      <c r="AE44" s="210">
        <v>47.5</v>
      </c>
      <c r="AF44" s="210">
        <v>43.1</v>
      </c>
      <c r="AG44" s="210">
        <v>39.6</v>
      </c>
      <c r="AH44" s="210">
        <v>36.7</v>
      </c>
      <c r="AI44" s="210">
        <v>34.4</v>
      </c>
      <c r="AJ44" s="210"/>
      <c r="AK44" s="210"/>
      <c r="AL44" s="210"/>
      <c r="AM44" s="210"/>
      <c r="AN44" s="210"/>
      <c r="AO44" s="210"/>
      <c r="AP44" s="210"/>
      <c r="AQ44" s="210"/>
    </row>
    <row r="45" spans="1:43" ht="14.25">
      <c r="A45" s="208">
        <v>54</v>
      </c>
      <c r="B45" s="210">
        <v>355.6</v>
      </c>
      <c r="C45" s="210">
        <v>181.5</v>
      </c>
      <c r="D45" s="210">
        <v>123.5</v>
      </c>
      <c r="E45" s="210">
        <v>94.6</v>
      </c>
      <c r="F45" s="210">
        <v>77.3</v>
      </c>
      <c r="G45" s="210">
        <v>65.7</v>
      </c>
      <c r="H45" s="210">
        <v>57.5</v>
      </c>
      <c r="I45" s="210">
        <v>51.4</v>
      </c>
      <c r="J45" s="210">
        <v>46.7</v>
      </c>
      <c r="K45" s="210">
        <v>42.9</v>
      </c>
      <c r="L45" s="210">
        <v>39.8</v>
      </c>
      <c r="M45" s="210"/>
      <c r="N45" s="210"/>
      <c r="O45" s="210"/>
      <c r="P45" s="210"/>
      <c r="Q45" s="210"/>
      <c r="R45" s="210"/>
      <c r="S45" s="210"/>
      <c r="T45" s="210"/>
      <c r="U45" s="210"/>
      <c r="W45" s="208">
        <v>54</v>
      </c>
      <c r="X45" s="210">
        <v>334</v>
      </c>
      <c r="Y45" s="210">
        <v>170.5</v>
      </c>
      <c r="Z45" s="210">
        <v>116</v>
      </c>
      <c r="AA45" s="210">
        <v>88.8</v>
      </c>
      <c r="AB45" s="210">
        <v>72.6</v>
      </c>
      <c r="AC45" s="210">
        <v>61.7</v>
      </c>
      <c r="AD45" s="210">
        <v>54</v>
      </c>
      <c r="AE45" s="210">
        <v>48.3</v>
      </c>
      <c r="AF45" s="210">
        <v>43.8</v>
      </c>
      <c r="AG45" s="210">
        <v>40.3</v>
      </c>
      <c r="AH45" s="210">
        <v>37.4</v>
      </c>
      <c r="AI45" s="210"/>
      <c r="AJ45" s="210"/>
      <c r="AK45" s="210"/>
      <c r="AL45" s="210"/>
      <c r="AM45" s="210"/>
      <c r="AN45" s="210"/>
      <c r="AO45" s="210"/>
      <c r="AP45" s="210"/>
      <c r="AQ45" s="210"/>
    </row>
    <row r="46" spans="1:43" ht="14.25">
      <c r="A46" s="208">
        <v>55</v>
      </c>
      <c r="B46" s="210">
        <v>360.7</v>
      </c>
      <c r="C46" s="210">
        <v>184.2</v>
      </c>
      <c r="D46" s="210">
        <v>125.4</v>
      </c>
      <c r="E46" s="210">
        <v>96</v>
      </c>
      <c r="F46" s="210">
        <v>78.5</v>
      </c>
      <c r="G46" s="210">
        <v>66.8</v>
      </c>
      <c r="H46" s="210">
        <v>58.5</v>
      </c>
      <c r="I46" s="210">
        <v>52.3</v>
      </c>
      <c r="J46" s="210">
        <v>47.5</v>
      </c>
      <c r="K46" s="210">
        <v>43.6</v>
      </c>
      <c r="L46" s="210"/>
      <c r="M46" s="210"/>
      <c r="N46" s="210"/>
      <c r="O46" s="210"/>
      <c r="P46" s="210"/>
      <c r="Q46" s="210"/>
      <c r="R46" s="210"/>
      <c r="S46" s="210"/>
      <c r="T46" s="210"/>
      <c r="U46" s="210"/>
      <c r="W46" s="208">
        <v>55</v>
      </c>
      <c r="X46" s="210">
        <v>339</v>
      </c>
      <c r="Y46" s="210">
        <v>173.1</v>
      </c>
      <c r="Z46" s="210">
        <v>117.8</v>
      </c>
      <c r="AA46" s="210">
        <v>90.3</v>
      </c>
      <c r="AB46" s="210">
        <v>73.7</v>
      </c>
      <c r="AC46" s="210">
        <v>62.8</v>
      </c>
      <c r="AD46" s="210">
        <v>55</v>
      </c>
      <c r="AE46" s="210">
        <v>49.1</v>
      </c>
      <c r="AF46" s="210">
        <v>44.6</v>
      </c>
      <c r="AG46" s="210">
        <v>41</v>
      </c>
      <c r="AH46" s="210"/>
      <c r="AI46" s="210"/>
      <c r="AJ46" s="210"/>
      <c r="AK46" s="210"/>
      <c r="AL46" s="210"/>
      <c r="AM46" s="210"/>
      <c r="AN46" s="210"/>
      <c r="AO46" s="210"/>
      <c r="AP46" s="210"/>
      <c r="AQ46" s="210"/>
    </row>
    <row r="47" spans="1:43" ht="14.25">
      <c r="A47" s="208">
        <v>56</v>
      </c>
      <c r="B47" s="210">
        <v>365.9</v>
      </c>
      <c r="C47" s="210">
        <v>186.9</v>
      </c>
      <c r="D47" s="210">
        <v>127.3</v>
      </c>
      <c r="E47" s="210">
        <v>97.5</v>
      </c>
      <c r="F47" s="210">
        <v>79.7</v>
      </c>
      <c r="G47" s="210">
        <v>67.9</v>
      </c>
      <c r="H47" s="210">
        <v>59.4</v>
      </c>
      <c r="I47" s="210">
        <v>53.1</v>
      </c>
      <c r="J47" s="210">
        <v>48.3</v>
      </c>
      <c r="K47" s="210"/>
      <c r="L47" s="210"/>
      <c r="M47" s="210"/>
      <c r="N47" s="210"/>
      <c r="O47" s="210"/>
      <c r="P47" s="210"/>
      <c r="Q47" s="210"/>
      <c r="R47" s="210"/>
      <c r="S47" s="210"/>
      <c r="T47" s="210"/>
      <c r="U47" s="210"/>
      <c r="W47" s="208">
        <v>56</v>
      </c>
      <c r="X47" s="210">
        <v>344.1</v>
      </c>
      <c r="Y47" s="210">
        <v>175.8</v>
      </c>
      <c r="Z47" s="210">
        <v>119.7</v>
      </c>
      <c r="AA47" s="210">
        <v>91.7</v>
      </c>
      <c r="AB47" s="210">
        <v>75</v>
      </c>
      <c r="AC47" s="210">
        <v>63.8</v>
      </c>
      <c r="AD47" s="210">
        <v>55.9</v>
      </c>
      <c r="AE47" s="210">
        <v>50</v>
      </c>
      <c r="AF47" s="210">
        <v>45.4</v>
      </c>
      <c r="AG47" s="210"/>
      <c r="AH47" s="210"/>
      <c r="AI47" s="210"/>
      <c r="AJ47" s="210"/>
      <c r="AK47" s="210"/>
      <c r="AL47" s="210"/>
      <c r="AM47" s="210"/>
      <c r="AN47" s="210"/>
      <c r="AO47" s="210"/>
      <c r="AP47" s="210"/>
      <c r="AQ47" s="210"/>
    </row>
    <row r="48" spans="1:43" ht="14.25">
      <c r="A48" s="208">
        <v>57</v>
      </c>
      <c r="B48" s="210">
        <v>371.2</v>
      </c>
      <c r="C48" s="210">
        <v>189.7</v>
      </c>
      <c r="D48" s="210">
        <v>129.2</v>
      </c>
      <c r="E48" s="210">
        <v>99</v>
      </c>
      <c r="F48" s="210">
        <v>81</v>
      </c>
      <c r="G48" s="210">
        <v>69</v>
      </c>
      <c r="H48" s="210">
        <v>60.4</v>
      </c>
      <c r="I48" s="210">
        <v>54</v>
      </c>
      <c r="J48" s="210"/>
      <c r="K48" s="210"/>
      <c r="L48" s="210"/>
      <c r="M48" s="210"/>
      <c r="N48" s="210"/>
      <c r="O48" s="210"/>
      <c r="P48" s="210"/>
      <c r="Q48" s="210"/>
      <c r="R48" s="210"/>
      <c r="S48" s="210"/>
      <c r="T48" s="210"/>
      <c r="U48" s="210"/>
      <c r="W48" s="208">
        <v>57</v>
      </c>
      <c r="X48" s="210">
        <v>349.4</v>
      </c>
      <c r="Y48" s="210">
        <v>178.5</v>
      </c>
      <c r="Z48" s="210">
        <v>121.6</v>
      </c>
      <c r="AA48" s="210">
        <v>93.2</v>
      </c>
      <c r="AB48" s="210">
        <v>76.2</v>
      </c>
      <c r="AC48" s="210">
        <v>64.9</v>
      </c>
      <c r="AD48" s="210">
        <v>56.9</v>
      </c>
      <c r="AE48" s="210">
        <v>50.9</v>
      </c>
      <c r="AF48" s="210"/>
      <c r="AG48" s="210"/>
      <c r="AH48" s="210"/>
      <c r="AI48" s="210"/>
      <c r="AJ48" s="210"/>
      <c r="AK48" s="210"/>
      <c r="AL48" s="210"/>
      <c r="AM48" s="210"/>
      <c r="AN48" s="210"/>
      <c r="AO48" s="210"/>
      <c r="AP48" s="210"/>
      <c r="AQ48" s="210"/>
    </row>
    <row r="49" spans="1:43" ht="14.25">
      <c r="A49" s="208">
        <v>58</v>
      </c>
      <c r="B49" s="210">
        <v>376.7</v>
      </c>
      <c r="C49" s="210">
        <v>192.5</v>
      </c>
      <c r="D49" s="210">
        <v>131.2</v>
      </c>
      <c r="E49" s="210">
        <v>100.6</v>
      </c>
      <c r="F49" s="210">
        <v>82.3</v>
      </c>
      <c r="G49" s="210">
        <v>70.1</v>
      </c>
      <c r="H49" s="210">
        <v>61.4</v>
      </c>
      <c r="I49" s="210"/>
      <c r="J49" s="210"/>
      <c r="K49" s="210"/>
      <c r="L49" s="210"/>
      <c r="M49" s="210"/>
      <c r="N49" s="210"/>
      <c r="O49" s="210"/>
      <c r="P49" s="210"/>
      <c r="Q49" s="210"/>
      <c r="R49" s="210"/>
      <c r="S49" s="210"/>
      <c r="T49" s="210"/>
      <c r="U49" s="210"/>
      <c r="W49" s="208">
        <v>58</v>
      </c>
      <c r="X49" s="210">
        <v>354.9</v>
      </c>
      <c r="Y49" s="210">
        <v>181.4</v>
      </c>
      <c r="Z49" s="210">
        <v>123.6</v>
      </c>
      <c r="AA49" s="210">
        <v>94.8</v>
      </c>
      <c r="AB49" s="210">
        <v>77.5</v>
      </c>
      <c r="AC49" s="210">
        <v>66</v>
      </c>
      <c r="AD49" s="210">
        <v>57.9</v>
      </c>
      <c r="AE49" s="210"/>
      <c r="AF49" s="210"/>
      <c r="AG49" s="210"/>
      <c r="AH49" s="210"/>
      <c r="AI49" s="210"/>
      <c r="AJ49" s="210"/>
      <c r="AK49" s="210"/>
      <c r="AL49" s="210"/>
      <c r="AM49" s="210"/>
      <c r="AN49" s="210"/>
      <c r="AO49" s="210"/>
      <c r="AP49" s="210"/>
      <c r="AQ49" s="210"/>
    </row>
    <row r="50" spans="1:43" ht="14.25">
      <c r="A50" s="208">
        <v>59</v>
      </c>
      <c r="B50" s="210">
        <v>382.4</v>
      </c>
      <c r="C50" s="210">
        <v>195.5</v>
      </c>
      <c r="D50" s="210">
        <v>133.3</v>
      </c>
      <c r="E50" s="210">
        <v>102.2</v>
      </c>
      <c r="F50" s="210">
        <v>83.6</v>
      </c>
      <c r="G50" s="210">
        <v>71.3</v>
      </c>
      <c r="H50" s="210"/>
      <c r="I50" s="210"/>
      <c r="J50" s="210"/>
      <c r="K50" s="210"/>
      <c r="L50" s="210"/>
      <c r="M50" s="210"/>
      <c r="N50" s="210"/>
      <c r="O50" s="210"/>
      <c r="P50" s="210"/>
      <c r="Q50" s="210"/>
      <c r="R50" s="210"/>
      <c r="S50" s="210"/>
      <c r="T50" s="210"/>
      <c r="U50" s="210"/>
      <c r="W50" s="208">
        <v>59</v>
      </c>
      <c r="X50" s="210">
        <v>360.6</v>
      </c>
      <c r="Y50" s="210">
        <v>184.4</v>
      </c>
      <c r="Z50" s="210">
        <v>125.7</v>
      </c>
      <c r="AA50" s="210">
        <v>96.4</v>
      </c>
      <c r="AB50" s="210">
        <v>78.9</v>
      </c>
      <c r="AC50" s="210">
        <v>67.2</v>
      </c>
      <c r="AD50" s="210"/>
      <c r="AE50" s="210"/>
      <c r="AF50" s="210"/>
      <c r="AG50" s="210"/>
      <c r="AH50" s="210"/>
      <c r="AI50" s="210"/>
      <c r="AJ50" s="210"/>
      <c r="AK50" s="210"/>
      <c r="AL50" s="210"/>
      <c r="AM50" s="210"/>
      <c r="AN50" s="210"/>
      <c r="AO50" s="210"/>
      <c r="AP50" s="210"/>
      <c r="AQ50" s="210"/>
    </row>
    <row r="51" spans="1:43" ht="14.25">
      <c r="A51" s="208">
        <v>60</v>
      </c>
      <c r="B51" s="210">
        <v>388.3</v>
      </c>
      <c r="C51" s="210">
        <v>198.6</v>
      </c>
      <c r="D51" s="210">
        <v>135.4</v>
      </c>
      <c r="E51" s="210">
        <v>103.9</v>
      </c>
      <c r="F51" s="210">
        <v>85</v>
      </c>
      <c r="G51" s="210"/>
      <c r="H51" s="210"/>
      <c r="I51" s="210"/>
      <c r="J51" s="210"/>
      <c r="K51" s="210"/>
      <c r="L51" s="210"/>
      <c r="M51" s="210"/>
      <c r="N51" s="210"/>
      <c r="O51" s="210"/>
      <c r="P51" s="210"/>
      <c r="Q51" s="210"/>
      <c r="R51" s="210"/>
      <c r="S51" s="210"/>
      <c r="T51" s="210"/>
      <c r="U51" s="210"/>
      <c r="W51" s="208">
        <v>60</v>
      </c>
      <c r="X51" s="210">
        <v>366.5</v>
      </c>
      <c r="Y51" s="210">
        <v>187.5</v>
      </c>
      <c r="Z51" s="210">
        <v>127.8</v>
      </c>
      <c r="AA51" s="210">
        <v>98.1</v>
      </c>
      <c r="AB51" s="210">
        <v>80.3</v>
      </c>
      <c r="AC51" s="210"/>
      <c r="AD51" s="210"/>
      <c r="AE51" s="210"/>
      <c r="AF51" s="210"/>
      <c r="AG51" s="210"/>
      <c r="AH51" s="210"/>
      <c r="AI51" s="210"/>
      <c r="AJ51" s="210"/>
      <c r="AK51" s="210"/>
      <c r="AL51" s="210"/>
      <c r="AM51" s="210"/>
      <c r="AN51" s="210"/>
      <c r="AO51" s="210"/>
      <c r="AP51" s="210"/>
      <c r="AQ51" s="210"/>
    </row>
    <row r="52" spans="1:43" ht="14.25">
      <c r="A52" s="208">
        <v>61</v>
      </c>
      <c r="B52" s="210">
        <v>394.5</v>
      </c>
      <c r="C52" s="210">
        <v>201.8</v>
      </c>
      <c r="D52" s="210">
        <v>137.7</v>
      </c>
      <c r="E52" s="210">
        <v>105.7</v>
      </c>
      <c r="F52" s="210"/>
      <c r="G52" s="210"/>
      <c r="H52" s="210"/>
      <c r="I52" s="210"/>
      <c r="J52" s="210"/>
      <c r="K52" s="210"/>
      <c r="L52" s="210"/>
      <c r="M52" s="210"/>
      <c r="N52" s="210"/>
      <c r="O52" s="210"/>
      <c r="P52" s="210"/>
      <c r="Q52" s="210"/>
      <c r="R52" s="210"/>
      <c r="S52" s="210"/>
      <c r="T52" s="210"/>
      <c r="U52" s="210"/>
      <c r="W52" s="208">
        <v>61</v>
      </c>
      <c r="X52" s="210">
        <v>372.7</v>
      </c>
      <c r="Y52" s="210">
        <v>190.7</v>
      </c>
      <c r="Z52" s="210">
        <v>130.1</v>
      </c>
      <c r="AA52" s="210">
        <v>99.9</v>
      </c>
      <c r="AB52" s="210"/>
      <c r="AC52" s="210"/>
      <c r="AD52" s="210"/>
      <c r="AE52" s="210"/>
      <c r="AF52" s="210"/>
      <c r="AG52" s="210"/>
      <c r="AH52" s="210"/>
      <c r="AI52" s="210"/>
      <c r="AJ52" s="210"/>
      <c r="AK52" s="210"/>
      <c r="AL52" s="210"/>
      <c r="AM52" s="210"/>
      <c r="AN52" s="210"/>
      <c r="AO52" s="210"/>
      <c r="AP52" s="210"/>
      <c r="AQ52" s="210"/>
    </row>
    <row r="53" spans="1:43" ht="14.25">
      <c r="A53" s="208">
        <v>62</v>
      </c>
      <c r="B53" s="210">
        <v>400.9</v>
      </c>
      <c r="C53" s="210">
        <v>205.1</v>
      </c>
      <c r="D53" s="210">
        <v>140</v>
      </c>
      <c r="E53" s="210"/>
      <c r="F53" s="210"/>
      <c r="G53" s="210"/>
      <c r="H53" s="210"/>
      <c r="I53" s="210"/>
      <c r="J53" s="210"/>
      <c r="K53" s="210"/>
      <c r="L53" s="210"/>
      <c r="M53" s="210"/>
      <c r="N53" s="210"/>
      <c r="O53" s="210"/>
      <c r="P53" s="210"/>
      <c r="Q53" s="210"/>
      <c r="R53" s="210"/>
      <c r="S53" s="210"/>
      <c r="T53" s="210"/>
      <c r="U53" s="210"/>
      <c r="W53" s="208">
        <v>62</v>
      </c>
      <c r="X53" s="210">
        <v>379.2</v>
      </c>
      <c r="Y53" s="210">
        <v>194</v>
      </c>
      <c r="Z53" s="210">
        <v>132.4</v>
      </c>
      <c r="AA53" s="210"/>
      <c r="AB53" s="210"/>
      <c r="AC53" s="210"/>
      <c r="AD53" s="210"/>
      <c r="AE53" s="210"/>
      <c r="AF53" s="210"/>
      <c r="AG53" s="210"/>
      <c r="AH53" s="210"/>
      <c r="AI53" s="210"/>
      <c r="AJ53" s="210"/>
      <c r="AK53" s="210"/>
      <c r="AL53" s="210"/>
      <c r="AM53" s="210"/>
      <c r="AN53" s="210"/>
      <c r="AO53" s="210"/>
      <c r="AP53" s="210"/>
      <c r="AQ53" s="210"/>
    </row>
    <row r="54" spans="1:43" ht="14.25">
      <c r="A54" s="208">
        <v>63</v>
      </c>
      <c r="B54" s="210">
        <v>407.5</v>
      </c>
      <c r="C54" s="210">
        <v>208.6</v>
      </c>
      <c r="D54" s="210"/>
      <c r="E54" s="210"/>
      <c r="F54" s="210"/>
      <c r="G54" s="210"/>
      <c r="H54" s="210"/>
      <c r="I54" s="210"/>
      <c r="J54" s="210"/>
      <c r="K54" s="210"/>
      <c r="L54" s="210"/>
      <c r="M54" s="210"/>
      <c r="N54" s="210"/>
      <c r="O54" s="210"/>
      <c r="P54" s="210"/>
      <c r="Q54" s="210"/>
      <c r="R54" s="210"/>
      <c r="S54" s="210"/>
      <c r="T54" s="210"/>
      <c r="U54" s="210"/>
      <c r="W54" s="208">
        <v>63</v>
      </c>
      <c r="X54" s="210">
        <v>385.9</v>
      </c>
      <c r="Y54" s="210">
        <v>197.6</v>
      </c>
      <c r="Z54" s="210"/>
      <c r="AA54" s="210"/>
      <c r="AB54" s="210"/>
      <c r="AC54" s="210"/>
      <c r="AD54" s="210"/>
      <c r="AE54" s="210"/>
      <c r="AF54" s="210"/>
      <c r="AG54" s="210"/>
      <c r="AH54" s="210"/>
      <c r="AI54" s="210"/>
      <c r="AJ54" s="210"/>
      <c r="AK54" s="210"/>
      <c r="AL54" s="210"/>
      <c r="AM54" s="210"/>
      <c r="AN54" s="210"/>
      <c r="AO54" s="210"/>
      <c r="AP54" s="210"/>
      <c r="AQ54" s="210"/>
    </row>
    <row r="55" spans="1:43" ht="14.25">
      <c r="A55" s="208">
        <v>64</v>
      </c>
      <c r="B55" s="210">
        <v>414.5</v>
      </c>
      <c r="C55" s="210"/>
      <c r="D55" s="210"/>
      <c r="E55" s="210"/>
      <c r="F55" s="210"/>
      <c r="G55" s="210"/>
      <c r="H55" s="210"/>
      <c r="I55" s="210"/>
      <c r="J55" s="210"/>
      <c r="K55" s="210"/>
      <c r="L55" s="210"/>
      <c r="M55" s="210"/>
      <c r="N55" s="210"/>
      <c r="O55" s="210"/>
      <c r="P55" s="210"/>
      <c r="Q55" s="210"/>
      <c r="R55" s="210"/>
      <c r="S55" s="210"/>
      <c r="T55" s="210"/>
      <c r="U55" s="210"/>
      <c r="W55" s="208">
        <v>64</v>
      </c>
      <c r="X55" s="210">
        <v>392.9</v>
      </c>
      <c r="Y55" s="210"/>
      <c r="Z55" s="210"/>
      <c r="AA55" s="210"/>
      <c r="AB55" s="210"/>
      <c r="AC55" s="210"/>
      <c r="AD55" s="210"/>
      <c r="AE55" s="210"/>
      <c r="AF55" s="210"/>
      <c r="AG55" s="210"/>
      <c r="AH55" s="210"/>
      <c r="AI55" s="210"/>
      <c r="AJ55" s="210"/>
      <c r="AK55" s="210"/>
      <c r="AL55" s="210"/>
      <c r="AM55" s="210"/>
      <c r="AN55" s="210"/>
      <c r="AO55" s="210"/>
      <c r="AP55" s="210"/>
      <c r="AQ55" s="210"/>
    </row>
    <row r="56" spans="1:21" ht="14.25">
      <c r="A56" s="27"/>
      <c r="B56" s="31"/>
      <c r="C56" s="31"/>
      <c r="D56" s="31"/>
      <c r="E56" s="31"/>
      <c r="F56" s="31"/>
      <c r="G56" s="31"/>
      <c r="H56" s="31"/>
      <c r="I56" s="31"/>
      <c r="J56" s="31"/>
      <c r="K56" s="31"/>
      <c r="L56" s="31"/>
      <c r="M56" s="31"/>
      <c r="N56" s="31"/>
      <c r="O56" s="31"/>
      <c r="P56" s="31"/>
      <c r="Q56" s="31"/>
      <c r="R56" s="31"/>
      <c r="S56" s="31"/>
      <c r="T56" s="31"/>
      <c r="U56" s="31"/>
    </row>
    <row r="57" spans="1:21" ht="14.2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5">
    <cfRule type="expression" priority="9" dxfId="7" stopIfTrue="1">
      <formula>MOD(ROW(),2)=0</formula>
    </cfRule>
    <cfRule type="expression" priority="10" dxfId="6" stopIfTrue="1">
      <formula>MOD(ROW(),2)&lt;&gt;0</formula>
    </cfRule>
  </conditionalFormatting>
  <conditionalFormatting sqref="X7:AQ54">
    <cfRule type="expression" priority="11" dxfId="1" stopIfTrue="1">
      <formula>MOD(ROW(),2)=0</formula>
    </cfRule>
    <cfRule type="expression" priority="12" dxfId="0" stopIfTrue="1">
      <formula>MOD(ROW(),2)&lt;&gt;0</formula>
    </cfRule>
  </conditionalFormatting>
  <conditionalFormatting sqref="A7:A55">
    <cfRule type="expression" priority="5" dxfId="7" stopIfTrue="1">
      <formula>MOD(ROW(),2)=0</formula>
    </cfRule>
    <cfRule type="expression" priority="6" dxfId="6" stopIfTrue="1">
      <formula>MOD(ROW(),2)&lt;&gt;0</formula>
    </cfRule>
  </conditionalFormatting>
  <conditionalFormatting sqref="B7:U54">
    <cfRule type="expression" priority="7" dxfId="1" stopIfTrue="1">
      <formula>MOD(ROW(),2)=0</formula>
    </cfRule>
    <cfRule type="expression" priority="8" dxfId="0" stopIfTrue="1">
      <formula>MOD(ROW(),2)&lt;&gt;0</formula>
    </cfRule>
  </conditionalFormatting>
  <conditionalFormatting sqref="X55:AQ55">
    <cfRule type="expression" priority="3" dxfId="1" stopIfTrue="1">
      <formula>MOD(ROW(),2)=0</formula>
    </cfRule>
    <cfRule type="expression" priority="4" dxfId="0" stopIfTrue="1">
      <formula>MOD(ROW(),2)&lt;&gt;0</formula>
    </cfRule>
  </conditionalFormatting>
  <conditionalFormatting sqref="B55:U55">
    <cfRule type="expression" priority="1" dxfId="1" stopIfTrue="1">
      <formula>MOD(ROW(),2)=0</formula>
    </cfRule>
    <cfRule type="expression" priority="2" dxfId="0" stopIfTrue="1">
      <formula>MOD(ROW(),2)&lt;&gt;0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2:AQ57"/>
  <sheetViews>
    <sheetView zoomScalePageLayoutView="0" workbookViewId="0" topLeftCell="O38">
      <selection activeCell="W62" sqref="W62"/>
    </sheetView>
  </sheetViews>
  <sheetFormatPr defaultColWidth="9.140625" defaultRowHeight="12.75"/>
  <cols>
    <col min="1" max="1" width="14.28125" style="25" customWidth="1"/>
    <col min="2" max="3" width="8.8515625" style="25" customWidth="1"/>
    <col min="4" max="4" width="9.140625" style="25" customWidth="1"/>
    <col min="5" max="5" width="8.8515625" style="25" customWidth="1"/>
    <col min="6" max="22" width="9.140625" style="25" customWidth="1"/>
    <col min="23" max="23" width="14.28125" style="25" customWidth="1"/>
    <col min="24" max="16384" width="9.140625" style="25" customWidth="1"/>
  </cols>
  <sheetData>
    <row r="2" spans="1:23" ht="14.25">
      <c r="A2" s="26" t="s">
        <v>45</v>
      </c>
      <c r="W2" s="26" t="s">
        <v>45</v>
      </c>
    </row>
    <row r="3" spans="1:31" ht="21">
      <c r="A3" s="26" t="s">
        <v>75</v>
      </c>
      <c r="J3" s="25" t="s">
        <v>132</v>
      </c>
      <c r="W3" s="26" t="s">
        <v>76</v>
      </c>
      <c r="AE3" s="25" t="s">
        <v>129</v>
      </c>
    </row>
    <row r="4" ht="15" thickBot="1"/>
    <row r="5" spans="1:43" ht="51" customHeight="1" thickBot="1">
      <c r="A5" s="28" t="s">
        <v>70</v>
      </c>
      <c r="B5" s="242" t="s">
        <v>46</v>
      </c>
      <c r="C5" s="242"/>
      <c r="D5" s="242"/>
      <c r="E5" s="242"/>
      <c r="F5" s="242"/>
      <c r="G5" s="242"/>
      <c r="H5" s="242"/>
      <c r="I5" s="242"/>
      <c r="J5" s="242"/>
      <c r="K5" s="242"/>
      <c r="L5" s="242"/>
      <c r="M5" s="242"/>
      <c r="N5" s="242"/>
      <c r="O5" s="242"/>
      <c r="P5" s="242"/>
      <c r="Q5" s="242"/>
      <c r="R5" s="242"/>
      <c r="S5" s="242"/>
      <c r="T5" s="242"/>
      <c r="U5" s="242"/>
      <c r="W5" s="28" t="s">
        <v>70</v>
      </c>
      <c r="X5" s="242" t="s">
        <v>46</v>
      </c>
      <c r="Y5" s="242"/>
      <c r="Z5" s="242"/>
      <c r="AA5" s="242"/>
      <c r="AB5" s="242"/>
      <c r="AC5" s="242"/>
      <c r="AD5" s="242"/>
      <c r="AE5" s="242"/>
      <c r="AF5" s="242"/>
      <c r="AG5" s="242"/>
      <c r="AH5" s="242"/>
      <c r="AI5" s="242"/>
      <c r="AJ5" s="242"/>
      <c r="AK5" s="242"/>
      <c r="AL5" s="242"/>
      <c r="AM5" s="242"/>
      <c r="AN5" s="242"/>
      <c r="AO5" s="242"/>
      <c r="AP5" s="242"/>
      <c r="AQ5" s="242"/>
    </row>
    <row r="6" spans="1:43" ht="39" customHeight="1" thickBot="1">
      <c r="A6" s="121" t="s">
        <v>71</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c r="T6" s="30">
        <v>19</v>
      </c>
      <c r="U6" s="30">
        <v>20</v>
      </c>
      <c r="W6" s="121" t="s">
        <v>71</v>
      </c>
      <c r="X6" s="30">
        <v>1</v>
      </c>
      <c r="Y6" s="30">
        <v>2</v>
      </c>
      <c r="Z6" s="30">
        <v>3</v>
      </c>
      <c r="AA6" s="30">
        <v>4</v>
      </c>
      <c r="AB6" s="30">
        <v>5</v>
      </c>
      <c r="AC6" s="30">
        <v>6</v>
      </c>
      <c r="AD6" s="30">
        <v>7</v>
      </c>
      <c r="AE6" s="30">
        <v>8</v>
      </c>
      <c r="AF6" s="30">
        <v>9</v>
      </c>
      <c r="AG6" s="30">
        <v>10</v>
      </c>
      <c r="AH6" s="30">
        <v>11</v>
      </c>
      <c r="AI6" s="30">
        <v>12</v>
      </c>
      <c r="AJ6" s="30">
        <v>13</v>
      </c>
      <c r="AK6" s="30">
        <v>14</v>
      </c>
      <c r="AL6" s="30">
        <v>15</v>
      </c>
      <c r="AM6" s="30">
        <v>16</v>
      </c>
      <c r="AN6" s="30">
        <v>17</v>
      </c>
      <c r="AO6" s="30">
        <v>18</v>
      </c>
      <c r="AP6" s="30">
        <v>19</v>
      </c>
      <c r="AQ6" s="30">
        <v>20</v>
      </c>
    </row>
    <row r="7" spans="1:43" ht="14.25">
      <c r="A7" s="208">
        <v>16</v>
      </c>
      <c r="B7" s="210">
        <v>198.8</v>
      </c>
      <c r="C7" s="210">
        <v>101.2</v>
      </c>
      <c r="D7" s="210">
        <v>68.7</v>
      </c>
      <c r="E7" s="210">
        <v>52.5</v>
      </c>
      <c r="F7" s="210">
        <v>42.7</v>
      </c>
      <c r="G7" s="210">
        <v>36.3</v>
      </c>
      <c r="H7" s="210">
        <v>31.6</v>
      </c>
      <c r="I7" s="210">
        <v>28.2</v>
      </c>
      <c r="J7" s="210">
        <v>25.5</v>
      </c>
      <c r="K7" s="210">
        <v>23.3</v>
      </c>
      <c r="L7" s="210">
        <v>21.6</v>
      </c>
      <c r="M7" s="210">
        <v>20.1</v>
      </c>
      <c r="N7" s="210">
        <v>18.9</v>
      </c>
      <c r="O7" s="210">
        <v>17.9</v>
      </c>
      <c r="P7" s="210">
        <v>16.9</v>
      </c>
      <c r="Q7" s="210">
        <v>16.2</v>
      </c>
      <c r="R7" s="210">
        <v>15.5</v>
      </c>
      <c r="S7" s="210">
        <v>14.8</v>
      </c>
      <c r="T7" s="210">
        <v>14.3</v>
      </c>
      <c r="U7" s="210">
        <v>13.8</v>
      </c>
      <c r="W7" s="208">
        <v>16</v>
      </c>
      <c r="X7" s="210">
        <v>185.2</v>
      </c>
      <c r="Y7" s="210">
        <v>94.3</v>
      </c>
      <c r="Z7" s="210">
        <v>64</v>
      </c>
      <c r="AA7" s="210">
        <v>48.9</v>
      </c>
      <c r="AB7" s="210">
        <v>39.8</v>
      </c>
      <c r="AC7" s="210">
        <v>33.8</v>
      </c>
      <c r="AD7" s="210">
        <v>29.5</v>
      </c>
      <c r="AE7" s="210">
        <v>26.3</v>
      </c>
      <c r="AF7" s="210">
        <v>23.7</v>
      </c>
      <c r="AG7" s="210">
        <v>21.7</v>
      </c>
      <c r="AH7" s="210">
        <v>20.1</v>
      </c>
      <c r="AI7" s="210">
        <v>18.8</v>
      </c>
      <c r="AJ7" s="210">
        <v>17.6</v>
      </c>
      <c r="AK7" s="210">
        <v>16.6</v>
      </c>
      <c r="AL7" s="210">
        <v>15.8</v>
      </c>
      <c r="AM7" s="210">
        <v>15.1</v>
      </c>
      <c r="AN7" s="210">
        <v>14.4</v>
      </c>
      <c r="AO7" s="210">
        <v>13.8</v>
      </c>
      <c r="AP7" s="210">
        <v>13.3</v>
      </c>
      <c r="AQ7" s="210">
        <v>12.9</v>
      </c>
    </row>
    <row r="8" spans="1:43" ht="14.25">
      <c r="A8" s="208">
        <v>17</v>
      </c>
      <c r="B8" s="210">
        <v>202</v>
      </c>
      <c r="C8" s="210">
        <v>102.8</v>
      </c>
      <c r="D8" s="210">
        <v>69.8</v>
      </c>
      <c r="E8" s="210">
        <v>53.3</v>
      </c>
      <c r="F8" s="210">
        <v>43.4</v>
      </c>
      <c r="G8" s="210">
        <v>36.8</v>
      </c>
      <c r="H8" s="210">
        <v>32.1</v>
      </c>
      <c r="I8" s="210">
        <v>28.6</v>
      </c>
      <c r="J8" s="210">
        <v>25.9</v>
      </c>
      <c r="K8" s="210">
        <v>23.7</v>
      </c>
      <c r="L8" s="210">
        <v>21.9</v>
      </c>
      <c r="M8" s="210">
        <v>20.5</v>
      </c>
      <c r="N8" s="210">
        <v>19.2</v>
      </c>
      <c r="O8" s="210">
        <v>18.1</v>
      </c>
      <c r="P8" s="210">
        <v>17.2</v>
      </c>
      <c r="Q8" s="210">
        <v>16.4</v>
      </c>
      <c r="R8" s="210">
        <v>15.7</v>
      </c>
      <c r="S8" s="210">
        <v>15.1</v>
      </c>
      <c r="T8" s="210">
        <v>14.5</v>
      </c>
      <c r="U8" s="210">
        <v>14</v>
      </c>
      <c r="W8" s="208">
        <v>17</v>
      </c>
      <c r="X8" s="210">
        <v>187.9</v>
      </c>
      <c r="Y8" s="210">
        <v>95.7</v>
      </c>
      <c r="Z8" s="210">
        <v>65</v>
      </c>
      <c r="AA8" s="210">
        <v>49.6</v>
      </c>
      <c r="AB8" s="210">
        <v>40.4</v>
      </c>
      <c r="AC8" s="210">
        <v>34.3</v>
      </c>
      <c r="AD8" s="210">
        <v>29.9</v>
      </c>
      <c r="AE8" s="210">
        <v>26.6</v>
      </c>
      <c r="AF8" s="210">
        <v>24.1</v>
      </c>
      <c r="AG8" s="210">
        <v>22.1</v>
      </c>
      <c r="AH8" s="210">
        <v>20.4</v>
      </c>
      <c r="AI8" s="210">
        <v>19</v>
      </c>
      <c r="AJ8" s="210">
        <v>17.9</v>
      </c>
      <c r="AK8" s="210">
        <v>16.9</v>
      </c>
      <c r="AL8" s="210">
        <v>16</v>
      </c>
      <c r="AM8" s="210">
        <v>15.3</v>
      </c>
      <c r="AN8" s="210">
        <v>14.6</v>
      </c>
      <c r="AO8" s="210">
        <v>14</v>
      </c>
      <c r="AP8" s="210">
        <v>13.5</v>
      </c>
      <c r="AQ8" s="210">
        <v>13.1</v>
      </c>
    </row>
    <row r="9" spans="1:43" ht="14.25">
      <c r="A9" s="208">
        <v>18</v>
      </c>
      <c r="B9" s="210">
        <v>205.4</v>
      </c>
      <c r="C9" s="210">
        <v>104.6</v>
      </c>
      <c r="D9" s="210">
        <v>71</v>
      </c>
      <c r="E9" s="210">
        <v>54.2</v>
      </c>
      <c r="F9" s="210">
        <v>44.2</v>
      </c>
      <c r="G9" s="210">
        <v>37.5</v>
      </c>
      <c r="H9" s="210">
        <v>32.7</v>
      </c>
      <c r="I9" s="210">
        <v>29.1</v>
      </c>
      <c r="J9" s="210">
        <v>26.3</v>
      </c>
      <c r="K9" s="210">
        <v>24.1</v>
      </c>
      <c r="L9" s="210">
        <v>22.3</v>
      </c>
      <c r="M9" s="210">
        <v>20.8</v>
      </c>
      <c r="N9" s="210">
        <v>19.5</v>
      </c>
      <c r="O9" s="210">
        <v>18.4</v>
      </c>
      <c r="P9" s="210">
        <v>17.5</v>
      </c>
      <c r="Q9" s="210">
        <v>16.7</v>
      </c>
      <c r="R9" s="210">
        <v>16</v>
      </c>
      <c r="S9" s="210">
        <v>15.3</v>
      </c>
      <c r="T9" s="210">
        <v>14.8</v>
      </c>
      <c r="U9" s="210">
        <v>14.3</v>
      </c>
      <c r="W9" s="208">
        <v>18</v>
      </c>
      <c r="X9" s="210">
        <v>190.7</v>
      </c>
      <c r="Y9" s="210">
        <v>97.1</v>
      </c>
      <c r="Z9" s="210">
        <v>65.9</v>
      </c>
      <c r="AA9" s="210">
        <v>50.3</v>
      </c>
      <c r="AB9" s="210">
        <v>41</v>
      </c>
      <c r="AC9" s="210">
        <v>34.8</v>
      </c>
      <c r="AD9" s="210">
        <v>30.4</v>
      </c>
      <c r="AE9" s="210">
        <v>27</v>
      </c>
      <c r="AF9" s="210">
        <v>24.5</v>
      </c>
      <c r="AG9" s="210">
        <v>22.4</v>
      </c>
      <c r="AH9" s="210">
        <v>20.7</v>
      </c>
      <c r="AI9" s="210">
        <v>19.3</v>
      </c>
      <c r="AJ9" s="210">
        <v>18.1</v>
      </c>
      <c r="AK9" s="210">
        <v>17.1</v>
      </c>
      <c r="AL9" s="210">
        <v>16.3</v>
      </c>
      <c r="AM9" s="210">
        <v>15.5</v>
      </c>
      <c r="AN9" s="210">
        <v>14.8</v>
      </c>
      <c r="AO9" s="210">
        <v>14.2</v>
      </c>
      <c r="AP9" s="210">
        <v>13.7</v>
      </c>
      <c r="AQ9" s="210">
        <v>13.3</v>
      </c>
    </row>
    <row r="10" spans="1:43" ht="14.25">
      <c r="A10" s="208">
        <v>19</v>
      </c>
      <c r="B10" s="210">
        <v>208.6</v>
      </c>
      <c r="C10" s="210">
        <v>106.2</v>
      </c>
      <c r="D10" s="210">
        <v>72.1</v>
      </c>
      <c r="E10" s="210">
        <v>55.1</v>
      </c>
      <c r="F10" s="210">
        <v>44.9</v>
      </c>
      <c r="G10" s="210">
        <v>38.1</v>
      </c>
      <c r="H10" s="210">
        <v>33.2</v>
      </c>
      <c r="I10" s="210">
        <v>29.6</v>
      </c>
      <c r="J10" s="210">
        <v>26.8</v>
      </c>
      <c r="K10" s="210">
        <v>24.5</v>
      </c>
      <c r="L10" s="210">
        <v>22.7</v>
      </c>
      <c r="M10" s="210">
        <v>21.1</v>
      </c>
      <c r="N10" s="210">
        <v>19.8</v>
      </c>
      <c r="O10" s="210">
        <v>18.7</v>
      </c>
      <c r="P10" s="210">
        <v>17.8</v>
      </c>
      <c r="Q10" s="210">
        <v>17</v>
      </c>
      <c r="R10" s="210">
        <v>16.2</v>
      </c>
      <c r="S10" s="210">
        <v>15.6</v>
      </c>
      <c r="T10" s="210">
        <v>15</v>
      </c>
      <c r="U10" s="210">
        <v>14.5</v>
      </c>
      <c r="W10" s="208">
        <v>19</v>
      </c>
      <c r="X10" s="210">
        <v>193.5</v>
      </c>
      <c r="Y10" s="210">
        <v>98.5</v>
      </c>
      <c r="Z10" s="210">
        <v>66.9</v>
      </c>
      <c r="AA10" s="210">
        <v>51.1</v>
      </c>
      <c r="AB10" s="210">
        <v>41.6</v>
      </c>
      <c r="AC10" s="210">
        <v>35.3</v>
      </c>
      <c r="AD10" s="210">
        <v>30.8</v>
      </c>
      <c r="AE10" s="210">
        <v>27.4</v>
      </c>
      <c r="AF10" s="210">
        <v>24.8</v>
      </c>
      <c r="AG10" s="210">
        <v>22.7</v>
      </c>
      <c r="AH10" s="210">
        <v>21</v>
      </c>
      <c r="AI10" s="210">
        <v>19.6</v>
      </c>
      <c r="AJ10" s="210">
        <v>18.4</v>
      </c>
      <c r="AK10" s="210">
        <v>17.4</v>
      </c>
      <c r="AL10" s="210">
        <v>16.5</v>
      </c>
      <c r="AM10" s="210">
        <v>15.7</v>
      </c>
      <c r="AN10" s="210">
        <v>15.1</v>
      </c>
      <c r="AO10" s="210">
        <v>14.5</v>
      </c>
      <c r="AP10" s="210">
        <v>13.9</v>
      </c>
      <c r="AQ10" s="210">
        <v>13.4</v>
      </c>
    </row>
    <row r="11" spans="1:43" ht="14.25">
      <c r="A11" s="208">
        <v>20</v>
      </c>
      <c r="B11" s="210">
        <v>211.6</v>
      </c>
      <c r="C11" s="210">
        <v>107.8</v>
      </c>
      <c r="D11" s="210">
        <v>73.2</v>
      </c>
      <c r="E11" s="210">
        <v>55.9</v>
      </c>
      <c r="F11" s="210">
        <v>45.5</v>
      </c>
      <c r="G11" s="210">
        <v>38.6</v>
      </c>
      <c r="H11" s="210">
        <v>33.7</v>
      </c>
      <c r="I11" s="210">
        <v>30</v>
      </c>
      <c r="J11" s="210">
        <v>27.1</v>
      </c>
      <c r="K11" s="210">
        <v>24.9</v>
      </c>
      <c r="L11" s="210">
        <v>23</v>
      </c>
      <c r="M11" s="210">
        <v>21.4</v>
      </c>
      <c r="N11" s="210">
        <v>20.1</v>
      </c>
      <c r="O11" s="210">
        <v>19</v>
      </c>
      <c r="P11" s="210">
        <v>18.1</v>
      </c>
      <c r="Q11" s="210">
        <v>17.2</v>
      </c>
      <c r="R11" s="210">
        <v>16.5</v>
      </c>
      <c r="S11" s="210">
        <v>15.8</v>
      </c>
      <c r="T11" s="210">
        <v>15.2</v>
      </c>
      <c r="U11" s="210">
        <v>14.7</v>
      </c>
      <c r="W11" s="208">
        <v>20</v>
      </c>
      <c r="X11" s="210">
        <v>196.3</v>
      </c>
      <c r="Y11" s="210">
        <v>99.9</v>
      </c>
      <c r="Z11" s="210">
        <v>67.9</v>
      </c>
      <c r="AA11" s="210">
        <v>51.8</v>
      </c>
      <c r="AB11" s="210">
        <v>42.2</v>
      </c>
      <c r="AC11" s="210">
        <v>35.8</v>
      </c>
      <c r="AD11" s="210">
        <v>31.2</v>
      </c>
      <c r="AE11" s="210">
        <v>27.8</v>
      </c>
      <c r="AF11" s="210">
        <v>25.2</v>
      </c>
      <c r="AG11" s="210">
        <v>23.1</v>
      </c>
      <c r="AH11" s="210">
        <v>21.3</v>
      </c>
      <c r="AI11" s="210">
        <v>19.9</v>
      </c>
      <c r="AJ11" s="210">
        <v>18.7</v>
      </c>
      <c r="AK11" s="210">
        <v>17.6</v>
      </c>
      <c r="AL11" s="210">
        <v>16.7</v>
      </c>
      <c r="AM11" s="210">
        <v>16</v>
      </c>
      <c r="AN11" s="210">
        <v>15.3</v>
      </c>
      <c r="AO11" s="210">
        <v>14.7</v>
      </c>
      <c r="AP11" s="210">
        <v>14.1</v>
      </c>
      <c r="AQ11" s="210">
        <v>13.6</v>
      </c>
    </row>
    <row r="12" spans="1:43" ht="14.25">
      <c r="A12" s="208">
        <v>21</v>
      </c>
      <c r="B12" s="210">
        <v>214.6</v>
      </c>
      <c r="C12" s="210">
        <v>109.3</v>
      </c>
      <c r="D12" s="210">
        <v>74.2</v>
      </c>
      <c r="E12" s="210">
        <v>56.7</v>
      </c>
      <c r="F12" s="210">
        <v>46.2</v>
      </c>
      <c r="G12" s="210">
        <v>39.2</v>
      </c>
      <c r="H12" s="210">
        <v>34.2</v>
      </c>
      <c r="I12" s="210">
        <v>30.4</v>
      </c>
      <c r="J12" s="210">
        <v>27.5</v>
      </c>
      <c r="K12" s="210">
        <v>25.2</v>
      </c>
      <c r="L12" s="210">
        <v>23.3</v>
      </c>
      <c r="M12" s="210">
        <v>21.7</v>
      </c>
      <c r="N12" s="210">
        <v>20.4</v>
      </c>
      <c r="O12" s="210">
        <v>19.3</v>
      </c>
      <c r="P12" s="210">
        <v>18.3</v>
      </c>
      <c r="Q12" s="210">
        <v>17.5</v>
      </c>
      <c r="R12" s="210">
        <v>16.7</v>
      </c>
      <c r="S12" s="210">
        <v>16</v>
      </c>
      <c r="T12" s="210">
        <v>15.5</v>
      </c>
      <c r="U12" s="210">
        <v>14.9</v>
      </c>
      <c r="W12" s="208">
        <v>21</v>
      </c>
      <c r="X12" s="210">
        <v>199.1</v>
      </c>
      <c r="Y12" s="210">
        <v>101.4</v>
      </c>
      <c r="Z12" s="210">
        <v>68.8</v>
      </c>
      <c r="AA12" s="210">
        <v>52.6</v>
      </c>
      <c r="AB12" s="210">
        <v>42.8</v>
      </c>
      <c r="AC12" s="210">
        <v>36.3</v>
      </c>
      <c r="AD12" s="210">
        <v>31.7</v>
      </c>
      <c r="AE12" s="210">
        <v>28.2</v>
      </c>
      <c r="AF12" s="210">
        <v>25.5</v>
      </c>
      <c r="AG12" s="210">
        <v>23.4</v>
      </c>
      <c r="AH12" s="210">
        <v>21.6</v>
      </c>
      <c r="AI12" s="210">
        <v>20.2</v>
      </c>
      <c r="AJ12" s="210">
        <v>18.9</v>
      </c>
      <c r="AK12" s="210">
        <v>17.9</v>
      </c>
      <c r="AL12" s="210">
        <v>17</v>
      </c>
      <c r="AM12" s="210">
        <v>16.2</v>
      </c>
      <c r="AN12" s="210">
        <v>15.5</v>
      </c>
      <c r="AO12" s="210">
        <v>14.9</v>
      </c>
      <c r="AP12" s="210">
        <v>14.3</v>
      </c>
      <c r="AQ12" s="210">
        <v>13.8</v>
      </c>
    </row>
    <row r="13" spans="1:43" ht="14.25">
      <c r="A13" s="208">
        <v>22</v>
      </c>
      <c r="B13" s="210">
        <v>217.7</v>
      </c>
      <c r="C13" s="210">
        <v>110.9</v>
      </c>
      <c r="D13" s="210">
        <v>75.3</v>
      </c>
      <c r="E13" s="210">
        <v>57.5</v>
      </c>
      <c r="F13" s="210">
        <v>46.8</v>
      </c>
      <c r="G13" s="210">
        <v>39.7</v>
      </c>
      <c r="H13" s="210">
        <v>34.7</v>
      </c>
      <c r="I13" s="210">
        <v>30.9</v>
      </c>
      <c r="J13" s="210">
        <v>27.9</v>
      </c>
      <c r="K13" s="210">
        <v>25.6</v>
      </c>
      <c r="L13" s="210">
        <v>23.7</v>
      </c>
      <c r="M13" s="210">
        <v>22.1</v>
      </c>
      <c r="N13" s="210">
        <v>20.7</v>
      </c>
      <c r="O13" s="210">
        <v>19.6</v>
      </c>
      <c r="P13" s="210">
        <v>18.6</v>
      </c>
      <c r="Q13" s="210">
        <v>17.7</v>
      </c>
      <c r="R13" s="210">
        <v>16.9</v>
      </c>
      <c r="S13" s="210">
        <v>16.3</v>
      </c>
      <c r="T13" s="210">
        <v>15.7</v>
      </c>
      <c r="U13" s="210">
        <v>15.1</v>
      </c>
      <c r="W13" s="208">
        <v>22</v>
      </c>
      <c r="X13" s="210">
        <v>202</v>
      </c>
      <c r="Y13" s="210">
        <v>102.9</v>
      </c>
      <c r="Z13" s="210">
        <v>69.8</v>
      </c>
      <c r="AA13" s="210">
        <v>53.3</v>
      </c>
      <c r="AB13" s="210">
        <v>43.4</v>
      </c>
      <c r="AC13" s="210">
        <v>36.9</v>
      </c>
      <c r="AD13" s="210">
        <v>32.2</v>
      </c>
      <c r="AE13" s="210">
        <v>28.6</v>
      </c>
      <c r="AF13" s="210">
        <v>25.9</v>
      </c>
      <c r="AG13" s="210">
        <v>23.7</v>
      </c>
      <c r="AH13" s="210">
        <v>21.9</v>
      </c>
      <c r="AI13" s="210">
        <v>20.5</v>
      </c>
      <c r="AJ13" s="210">
        <v>19.2</v>
      </c>
      <c r="AK13" s="210">
        <v>18.2</v>
      </c>
      <c r="AL13" s="210">
        <v>17.2</v>
      </c>
      <c r="AM13" s="210">
        <v>16.4</v>
      </c>
      <c r="AN13" s="210">
        <v>15.7</v>
      </c>
      <c r="AO13" s="210">
        <v>15.1</v>
      </c>
      <c r="AP13" s="210">
        <v>14.5</v>
      </c>
      <c r="AQ13" s="210">
        <v>14</v>
      </c>
    </row>
    <row r="14" spans="1:43" ht="14.25">
      <c r="A14" s="208">
        <v>23</v>
      </c>
      <c r="B14" s="210">
        <v>220.8</v>
      </c>
      <c r="C14" s="210">
        <v>112.5</v>
      </c>
      <c r="D14" s="210">
        <v>76.3</v>
      </c>
      <c r="E14" s="210">
        <v>58.3</v>
      </c>
      <c r="F14" s="210">
        <v>47.5</v>
      </c>
      <c r="G14" s="210">
        <v>40.3</v>
      </c>
      <c r="H14" s="210">
        <v>35.2</v>
      </c>
      <c r="I14" s="210">
        <v>31.3</v>
      </c>
      <c r="J14" s="210">
        <v>28.3</v>
      </c>
      <c r="K14" s="210">
        <v>25.9</v>
      </c>
      <c r="L14" s="210">
        <v>24</v>
      </c>
      <c r="M14" s="210">
        <v>22.4</v>
      </c>
      <c r="N14" s="210">
        <v>21</v>
      </c>
      <c r="O14" s="210">
        <v>19.9</v>
      </c>
      <c r="P14" s="210">
        <v>18.8</v>
      </c>
      <c r="Q14" s="210">
        <v>18</v>
      </c>
      <c r="R14" s="210">
        <v>17.2</v>
      </c>
      <c r="S14" s="210">
        <v>16.5</v>
      </c>
      <c r="T14" s="210">
        <v>15.9</v>
      </c>
      <c r="U14" s="210">
        <v>15.4</v>
      </c>
      <c r="W14" s="208">
        <v>23</v>
      </c>
      <c r="X14" s="210">
        <v>204.9</v>
      </c>
      <c r="Y14" s="210">
        <v>104.3</v>
      </c>
      <c r="Z14" s="210">
        <v>70.8</v>
      </c>
      <c r="AA14" s="210">
        <v>54.1</v>
      </c>
      <c r="AB14" s="210">
        <v>44.1</v>
      </c>
      <c r="AC14" s="210">
        <v>37.4</v>
      </c>
      <c r="AD14" s="210">
        <v>32.6</v>
      </c>
      <c r="AE14" s="210">
        <v>29.1</v>
      </c>
      <c r="AF14" s="210">
        <v>26.3</v>
      </c>
      <c r="AG14" s="210">
        <v>24.1</v>
      </c>
      <c r="AH14" s="210">
        <v>22.3</v>
      </c>
      <c r="AI14" s="210">
        <v>20.8</v>
      </c>
      <c r="AJ14" s="210">
        <v>19.5</v>
      </c>
      <c r="AK14" s="210">
        <v>18.4</v>
      </c>
      <c r="AL14" s="210">
        <v>17.5</v>
      </c>
      <c r="AM14" s="210">
        <v>16.7</v>
      </c>
      <c r="AN14" s="210">
        <v>16</v>
      </c>
      <c r="AO14" s="210">
        <v>15.3</v>
      </c>
      <c r="AP14" s="210">
        <v>14.8</v>
      </c>
      <c r="AQ14" s="210">
        <v>14.3</v>
      </c>
    </row>
    <row r="15" spans="1:43" ht="14.25">
      <c r="A15" s="208">
        <v>24</v>
      </c>
      <c r="B15" s="210">
        <v>224</v>
      </c>
      <c r="C15" s="210">
        <v>114.1</v>
      </c>
      <c r="D15" s="210">
        <v>77.4</v>
      </c>
      <c r="E15" s="210">
        <v>59.1</v>
      </c>
      <c r="F15" s="210">
        <v>48.2</v>
      </c>
      <c r="G15" s="210">
        <v>40.9</v>
      </c>
      <c r="H15" s="210">
        <v>35.7</v>
      </c>
      <c r="I15" s="210">
        <v>31.8</v>
      </c>
      <c r="J15" s="210">
        <v>28.7</v>
      </c>
      <c r="K15" s="210">
        <v>26.3</v>
      </c>
      <c r="L15" s="210">
        <v>24.3</v>
      </c>
      <c r="M15" s="210">
        <v>22.7</v>
      </c>
      <c r="N15" s="210">
        <v>21.3</v>
      </c>
      <c r="O15" s="210">
        <v>20.1</v>
      </c>
      <c r="P15" s="210">
        <v>19.1</v>
      </c>
      <c r="Q15" s="210">
        <v>18.2</v>
      </c>
      <c r="R15" s="210">
        <v>17.4</v>
      </c>
      <c r="S15" s="210">
        <v>16.8</v>
      </c>
      <c r="T15" s="210">
        <v>16.1</v>
      </c>
      <c r="U15" s="210">
        <v>15.6</v>
      </c>
      <c r="W15" s="208">
        <v>24</v>
      </c>
      <c r="X15" s="210">
        <v>207.8</v>
      </c>
      <c r="Y15" s="210">
        <v>105.8</v>
      </c>
      <c r="Z15" s="210">
        <v>71.9</v>
      </c>
      <c r="AA15" s="210">
        <v>54.9</v>
      </c>
      <c r="AB15" s="210">
        <v>44.7</v>
      </c>
      <c r="AC15" s="210">
        <v>37.9</v>
      </c>
      <c r="AD15" s="210">
        <v>33.1</v>
      </c>
      <c r="AE15" s="210">
        <v>29.5</v>
      </c>
      <c r="AF15" s="210">
        <v>26.7</v>
      </c>
      <c r="AG15" s="210">
        <v>24.4</v>
      </c>
      <c r="AH15" s="210">
        <v>22.6</v>
      </c>
      <c r="AI15" s="210">
        <v>21.1</v>
      </c>
      <c r="AJ15" s="210">
        <v>19.8</v>
      </c>
      <c r="AK15" s="210">
        <v>18.7</v>
      </c>
      <c r="AL15" s="210">
        <v>17.7</v>
      </c>
      <c r="AM15" s="210">
        <v>16.9</v>
      </c>
      <c r="AN15" s="210">
        <v>16.2</v>
      </c>
      <c r="AO15" s="210">
        <v>15.5</v>
      </c>
      <c r="AP15" s="210">
        <v>15</v>
      </c>
      <c r="AQ15" s="210">
        <v>14.5</v>
      </c>
    </row>
    <row r="16" spans="1:43" ht="14.25">
      <c r="A16" s="208">
        <v>25</v>
      </c>
      <c r="B16" s="210">
        <v>227.2</v>
      </c>
      <c r="C16" s="210">
        <v>115.7</v>
      </c>
      <c r="D16" s="210">
        <v>78.5</v>
      </c>
      <c r="E16" s="210">
        <v>60</v>
      </c>
      <c r="F16" s="210">
        <v>48.9</v>
      </c>
      <c r="G16" s="210">
        <v>41.5</v>
      </c>
      <c r="H16" s="210">
        <v>36.2</v>
      </c>
      <c r="I16" s="210">
        <v>32.2</v>
      </c>
      <c r="J16" s="210">
        <v>29.1</v>
      </c>
      <c r="K16" s="210">
        <v>26.7</v>
      </c>
      <c r="L16" s="210">
        <v>24.7</v>
      </c>
      <c r="M16" s="210">
        <v>23</v>
      </c>
      <c r="N16" s="210">
        <v>21.6</v>
      </c>
      <c r="O16" s="210">
        <v>20.4</v>
      </c>
      <c r="P16" s="210">
        <v>19.4</v>
      </c>
      <c r="Q16" s="210">
        <v>18.5</v>
      </c>
      <c r="R16" s="210">
        <v>17.7</v>
      </c>
      <c r="S16" s="210">
        <v>17</v>
      </c>
      <c r="T16" s="210">
        <v>16.4</v>
      </c>
      <c r="U16" s="210">
        <v>15.8</v>
      </c>
      <c r="W16" s="208">
        <v>25</v>
      </c>
      <c r="X16" s="210">
        <v>210.8</v>
      </c>
      <c r="Y16" s="210">
        <v>107.4</v>
      </c>
      <c r="Z16" s="210">
        <v>72.9</v>
      </c>
      <c r="AA16" s="210">
        <v>55.7</v>
      </c>
      <c r="AB16" s="210">
        <v>45.3</v>
      </c>
      <c r="AC16" s="210">
        <v>38.5</v>
      </c>
      <c r="AD16" s="210">
        <v>33.6</v>
      </c>
      <c r="AE16" s="210">
        <v>29.9</v>
      </c>
      <c r="AF16" s="210">
        <v>27</v>
      </c>
      <c r="AG16" s="210">
        <v>24.8</v>
      </c>
      <c r="AH16" s="210">
        <v>22.9</v>
      </c>
      <c r="AI16" s="210">
        <v>21.4</v>
      </c>
      <c r="AJ16" s="210">
        <v>20.1</v>
      </c>
      <c r="AK16" s="210">
        <v>19</v>
      </c>
      <c r="AL16" s="210">
        <v>18</v>
      </c>
      <c r="AM16" s="210">
        <v>17.2</v>
      </c>
      <c r="AN16" s="210">
        <v>16.4</v>
      </c>
      <c r="AO16" s="210">
        <v>15.8</v>
      </c>
      <c r="AP16" s="210">
        <v>15.2</v>
      </c>
      <c r="AQ16" s="210">
        <v>14.7</v>
      </c>
    </row>
    <row r="17" spans="1:43" ht="14.25">
      <c r="A17" s="208">
        <v>26</v>
      </c>
      <c r="B17" s="210">
        <v>230.4</v>
      </c>
      <c r="C17" s="210">
        <v>117.3</v>
      </c>
      <c r="D17" s="210">
        <v>79.7</v>
      </c>
      <c r="E17" s="210">
        <v>60.8</v>
      </c>
      <c r="F17" s="210">
        <v>49.6</v>
      </c>
      <c r="G17" s="210">
        <v>42</v>
      </c>
      <c r="H17" s="210">
        <v>36.7</v>
      </c>
      <c r="I17" s="210">
        <v>32.7</v>
      </c>
      <c r="J17" s="210">
        <v>29.6</v>
      </c>
      <c r="K17" s="210">
        <v>27.1</v>
      </c>
      <c r="L17" s="210">
        <v>25</v>
      </c>
      <c r="M17" s="210">
        <v>23.4</v>
      </c>
      <c r="N17" s="210">
        <v>21.9</v>
      </c>
      <c r="O17" s="210">
        <v>20.7</v>
      </c>
      <c r="P17" s="210">
        <v>19.7</v>
      </c>
      <c r="Q17" s="210">
        <v>18.8</v>
      </c>
      <c r="R17" s="210">
        <v>18</v>
      </c>
      <c r="S17" s="210">
        <v>17.2</v>
      </c>
      <c r="T17" s="210">
        <v>16.6</v>
      </c>
      <c r="U17" s="210">
        <v>16</v>
      </c>
      <c r="W17" s="208">
        <v>26</v>
      </c>
      <c r="X17" s="210">
        <v>213.8</v>
      </c>
      <c r="Y17" s="210">
        <v>108.9</v>
      </c>
      <c r="Z17" s="210">
        <v>73.9</v>
      </c>
      <c r="AA17" s="210">
        <v>56.5</v>
      </c>
      <c r="AB17" s="210">
        <v>46</v>
      </c>
      <c r="AC17" s="210">
        <v>39</v>
      </c>
      <c r="AD17" s="210">
        <v>34.1</v>
      </c>
      <c r="AE17" s="210">
        <v>30.3</v>
      </c>
      <c r="AF17" s="210">
        <v>27.4</v>
      </c>
      <c r="AG17" s="210">
        <v>25.1</v>
      </c>
      <c r="AH17" s="210">
        <v>23.2</v>
      </c>
      <c r="AI17" s="210">
        <v>21.7</v>
      </c>
      <c r="AJ17" s="210">
        <v>20.4</v>
      </c>
      <c r="AK17" s="210">
        <v>19.2</v>
      </c>
      <c r="AL17" s="210">
        <v>18.3</v>
      </c>
      <c r="AM17" s="210">
        <v>17.4</v>
      </c>
      <c r="AN17" s="210">
        <v>16.7</v>
      </c>
      <c r="AO17" s="210">
        <v>16</v>
      </c>
      <c r="AP17" s="210">
        <v>15.4</v>
      </c>
      <c r="AQ17" s="210">
        <v>14.9</v>
      </c>
    </row>
    <row r="18" spans="1:43" ht="14.25">
      <c r="A18" s="208">
        <v>27</v>
      </c>
      <c r="B18" s="210">
        <v>233.7</v>
      </c>
      <c r="C18" s="210">
        <v>119</v>
      </c>
      <c r="D18" s="210">
        <v>80.8</v>
      </c>
      <c r="E18" s="210">
        <v>61.7</v>
      </c>
      <c r="F18" s="210">
        <v>50.3</v>
      </c>
      <c r="G18" s="210">
        <v>42.6</v>
      </c>
      <c r="H18" s="210">
        <v>37.2</v>
      </c>
      <c r="I18" s="210">
        <v>33.1</v>
      </c>
      <c r="J18" s="210">
        <v>30</v>
      </c>
      <c r="K18" s="210">
        <v>27.5</v>
      </c>
      <c r="L18" s="210">
        <v>25.4</v>
      </c>
      <c r="M18" s="210">
        <v>23.7</v>
      </c>
      <c r="N18" s="210">
        <v>22.3</v>
      </c>
      <c r="O18" s="210">
        <v>21</v>
      </c>
      <c r="P18" s="210">
        <v>20</v>
      </c>
      <c r="Q18" s="210">
        <v>19</v>
      </c>
      <c r="R18" s="210">
        <v>18.2</v>
      </c>
      <c r="S18" s="210">
        <v>17.5</v>
      </c>
      <c r="T18" s="210">
        <v>16.9</v>
      </c>
      <c r="U18" s="210">
        <v>16.3</v>
      </c>
      <c r="W18" s="208">
        <v>27</v>
      </c>
      <c r="X18" s="210">
        <v>216.9</v>
      </c>
      <c r="Y18" s="210">
        <v>110.5</v>
      </c>
      <c r="Z18" s="210">
        <v>75</v>
      </c>
      <c r="AA18" s="210">
        <v>57.3</v>
      </c>
      <c r="AB18" s="210">
        <v>46.7</v>
      </c>
      <c r="AC18" s="210">
        <v>39.6</v>
      </c>
      <c r="AD18" s="210">
        <v>34.5</v>
      </c>
      <c r="AE18" s="210">
        <v>30.8</v>
      </c>
      <c r="AF18" s="210">
        <v>27.8</v>
      </c>
      <c r="AG18" s="210">
        <v>25.5</v>
      </c>
      <c r="AH18" s="210">
        <v>23.6</v>
      </c>
      <c r="AI18" s="210">
        <v>22</v>
      </c>
      <c r="AJ18" s="210">
        <v>20.7</v>
      </c>
      <c r="AK18" s="210">
        <v>19.5</v>
      </c>
      <c r="AL18" s="210">
        <v>18.5</v>
      </c>
      <c r="AM18" s="210">
        <v>17.7</v>
      </c>
      <c r="AN18" s="210">
        <v>16.9</v>
      </c>
      <c r="AO18" s="210">
        <v>16.2</v>
      </c>
      <c r="AP18" s="210">
        <v>15.6</v>
      </c>
      <c r="AQ18" s="210">
        <v>15.1</v>
      </c>
    </row>
    <row r="19" spans="1:43" ht="14.25">
      <c r="A19" s="208">
        <v>28</v>
      </c>
      <c r="B19" s="210">
        <v>237</v>
      </c>
      <c r="C19" s="210">
        <v>120.7</v>
      </c>
      <c r="D19" s="210">
        <v>81.9</v>
      </c>
      <c r="E19" s="210">
        <v>62.6</v>
      </c>
      <c r="F19" s="210">
        <v>51</v>
      </c>
      <c r="G19" s="210">
        <v>43.3</v>
      </c>
      <c r="H19" s="210">
        <v>37.7</v>
      </c>
      <c r="I19" s="210">
        <v>33.6</v>
      </c>
      <c r="J19" s="210">
        <v>30.4</v>
      </c>
      <c r="K19" s="210">
        <v>27.9</v>
      </c>
      <c r="L19" s="210">
        <v>25.8</v>
      </c>
      <c r="M19" s="210">
        <v>24</v>
      </c>
      <c r="N19" s="210">
        <v>22.6</v>
      </c>
      <c r="O19" s="210">
        <v>21.3</v>
      </c>
      <c r="P19" s="210">
        <v>20.2</v>
      </c>
      <c r="Q19" s="210">
        <v>19.3</v>
      </c>
      <c r="R19" s="210">
        <v>18.5</v>
      </c>
      <c r="S19" s="210">
        <v>17.7</v>
      </c>
      <c r="T19" s="210">
        <v>17.1</v>
      </c>
      <c r="U19" s="210">
        <v>16.5</v>
      </c>
      <c r="W19" s="208">
        <v>28</v>
      </c>
      <c r="X19" s="210">
        <v>220</v>
      </c>
      <c r="Y19" s="210">
        <v>112</v>
      </c>
      <c r="Z19" s="210">
        <v>76.1</v>
      </c>
      <c r="AA19" s="210">
        <v>58.1</v>
      </c>
      <c r="AB19" s="210">
        <v>47.3</v>
      </c>
      <c r="AC19" s="210">
        <v>40.2</v>
      </c>
      <c r="AD19" s="210">
        <v>35</v>
      </c>
      <c r="AE19" s="210">
        <v>31.2</v>
      </c>
      <c r="AF19" s="210">
        <v>28.2</v>
      </c>
      <c r="AG19" s="210">
        <v>25.9</v>
      </c>
      <c r="AH19" s="210">
        <v>23.9</v>
      </c>
      <c r="AI19" s="210">
        <v>22.3</v>
      </c>
      <c r="AJ19" s="210">
        <v>21</v>
      </c>
      <c r="AK19" s="210">
        <v>19.8</v>
      </c>
      <c r="AL19" s="210">
        <v>18.8</v>
      </c>
      <c r="AM19" s="210">
        <v>17.9</v>
      </c>
      <c r="AN19" s="210">
        <v>17.2</v>
      </c>
      <c r="AO19" s="210">
        <v>16.5</v>
      </c>
      <c r="AP19" s="210">
        <v>15.9</v>
      </c>
      <c r="AQ19" s="210">
        <v>15.3</v>
      </c>
    </row>
    <row r="20" spans="1:43" ht="14.25">
      <c r="A20" s="208">
        <v>29</v>
      </c>
      <c r="B20" s="210">
        <v>240.4</v>
      </c>
      <c r="C20" s="210">
        <v>122.4</v>
      </c>
      <c r="D20" s="210">
        <v>83.1</v>
      </c>
      <c r="E20" s="210">
        <v>63.5</v>
      </c>
      <c r="F20" s="210">
        <v>51.7</v>
      </c>
      <c r="G20" s="210">
        <v>43.9</v>
      </c>
      <c r="H20" s="210">
        <v>38.3</v>
      </c>
      <c r="I20" s="210">
        <v>34.1</v>
      </c>
      <c r="J20" s="210">
        <v>30.9</v>
      </c>
      <c r="K20" s="210">
        <v>28.3</v>
      </c>
      <c r="L20" s="210">
        <v>26.1</v>
      </c>
      <c r="M20" s="210">
        <v>24.4</v>
      </c>
      <c r="N20" s="210">
        <v>22.9</v>
      </c>
      <c r="O20" s="210">
        <v>21.6</v>
      </c>
      <c r="P20" s="210">
        <v>20.5</v>
      </c>
      <c r="Q20" s="210">
        <v>19.6</v>
      </c>
      <c r="R20" s="210">
        <v>18.7</v>
      </c>
      <c r="S20" s="210">
        <v>18</v>
      </c>
      <c r="T20" s="210">
        <v>17.3</v>
      </c>
      <c r="U20" s="210">
        <v>16.8</v>
      </c>
      <c r="W20" s="208">
        <v>29</v>
      </c>
      <c r="X20" s="210">
        <v>223.2</v>
      </c>
      <c r="Y20" s="210">
        <v>113.6</v>
      </c>
      <c r="Z20" s="210">
        <v>77.2</v>
      </c>
      <c r="AA20" s="210">
        <v>58.9</v>
      </c>
      <c r="AB20" s="210">
        <v>48</v>
      </c>
      <c r="AC20" s="210">
        <v>40.7</v>
      </c>
      <c r="AD20" s="210">
        <v>35.5</v>
      </c>
      <c r="AE20" s="210">
        <v>31.7</v>
      </c>
      <c r="AF20" s="210">
        <v>28.6</v>
      </c>
      <c r="AG20" s="210">
        <v>26.2</v>
      </c>
      <c r="AH20" s="210">
        <v>24.3</v>
      </c>
      <c r="AI20" s="210">
        <v>22.6</v>
      </c>
      <c r="AJ20" s="210">
        <v>21.3</v>
      </c>
      <c r="AK20" s="210">
        <v>20.1</v>
      </c>
      <c r="AL20" s="210">
        <v>19.1</v>
      </c>
      <c r="AM20" s="210">
        <v>18.2</v>
      </c>
      <c r="AN20" s="210">
        <v>17.4</v>
      </c>
      <c r="AO20" s="210">
        <v>16.7</v>
      </c>
      <c r="AP20" s="210">
        <v>16.1</v>
      </c>
      <c r="AQ20" s="210">
        <v>15.6</v>
      </c>
    </row>
    <row r="21" spans="1:43" ht="14.25">
      <c r="A21" s="208">
        <v>30</v>
      </c>
      <c r="B21" s="210">
        <v>243.8</v>
      </c>
      <c r="C21" s="210">
        <v>124.1</v>
      </c>
      <c r="D21" s="210">
        <v>84.3</v>
      </c>
      <c r="E21" s="210">
        <v>64.4</v>
      </c>
      <c r="F21" s="210">
        <v>52.4</v>
      </c>
      <c r="G21" s="210">
        <v>44.5</v>
      </c>
      <c r="H21" s="210">
        <v>38.8</v>
      </c>
      <c r="I21" s="210">
        <v>34.6</v>
      </c>
      <c r="J21" s="210">
        <v>31.3</v>
      </c>
      <c r="K21" s="210">
        <v>28.7</v>
      </c>
      <c r="L21" s="210">
        <v>26.5</v>
      </c>
      <c r="M21" s="210">
        <v>24.7</v>
      </c>
      <c r="N21" s="210">
        <v>23.2</v>
      </c>
      <c r="O21" s="210">
        <v>21.9</v>
      </c>
      <c r="P21" s="210">
        <v>20.8</v>
      </c>
      <c r="Q21" s="210">
        <v>19.9</v>
      </c>
      <c r="R21" s="210">
        <v>19</v>
      </c>
      <c r="S21" s="210">
        <v>18.3</v>
      </c>
      <c r="T21" s="210">
        <v>17.6</v>
      </c>
      <c r="U21" s="210">
        <v>17</v>
      </c>
      <c r="W21" s="208">
        <v>30</v>
      </c>
      <c r="X21" s="210">
        <v>226.3</v>
      </c>
      <c r="Y21" s="210">
        <v>115.3</v>
      </c>
      <c r="Z21" s="210">
        <v>78.3</v>
      </c>
      <c r="AA21" s="210">
        <v>59.8</v>
      </c>
      <c r="AB21" s="210">
        <v>48.7</v>
      </c>
      <c r="AC21" s="210">
        <v>41.3</v>
      </c>
      <c r="AD21" s="210">
        <v>36.1</v>
      </c>
      <c r="AE21" s="210">
        <v>32.1</v>
      </c>
      <c r="AF21" s="210">
        <v>29.1</v>
      </c>
      <c r="AG21" s="210">
        <v>26.6</v>
      </c>
      <c r="AH21" s="210">
        <v>24.6</v>
      </c>
      <c r="AI21" s="210">
        <v>23</v>
      </c>
      <c r="AJ21" s="210">
        <v>21.6</v>
      </c>
      <c r="AK21" s="210">
        <v>20.4</v>
      </c>
      <c r="AL21" s="210">
        <v>19.4</v>
      </c>
      <c r="AM21" s="210">
        <v>18.5</v>
      </c>
      <c r="AN21" s="210">
        <v>17.7</v>
      </c>
      <c r="AO21" s="210">
        <v>17</v>
      </c>
      <c r="AP21" s="210">
        <v>16.3</v>
      </c>
      <c r="AQ21" s="210">
        <v>15.8</v>
      </c>
    </row>
    <row r="22" spans="1:43" ht="14.25">
      <c r="A22" s="208">
        <v>31</v>
      </c>
      <c r="B22" s="210">
        <v>247.2</v>
      </c>
      <c r="C22" s="210">
        <v>125.9</v>
      </c>
      <c r="D22" s="210">
        <v>85.5</v>
      </c>
      <c r="E22" s="210">
        <v>65.3</v>
      </c>
      <c r="F22" s="210">
        <v>53.2</v>
      </c>
      <c r="G22" s="210">
        <v>45.1</v>
      </c>
      <c r="H22" s="210">
        <v>39.4</v>
      </c>
      <c r="I22" s="210">
        <v>35.1</v>
      </c>
      <c r="J22" s="210">
        <v>31.7</v>
      </c>
      <c r="K22" s="210">
        <v>29.1</v>
      </c>
      <c r="L22" s="210">
        <v>26.9</v>
      </c>
      <c r="M22" s="210">
        <v>25.1</v>
      </c>
      <c r="N22" s="210">
        <v>23.6</v>
      </c>
      <c r="O22" s="210">
        <v>22.3</v>
      </c>
      <c r="P22" s="210">
        <v>21.1</v>
      </c>
      <c r="Q22" s="210">
        <v>20.2</v>
      </c>
      <c r="R22" s="210">
        <v>19.3</v>
      </c>
      <c r="S22" s="210">
        <v>18.5</v>
      </c>
      <c r="T22" s="210">
        <v>17.9</v>
      </c>
      <c r="U22" s="210">
        <v>17.3</v>
      </c>
      <c r="W22" s="208">
        <v>31</v>
      </c>
      <c r="X22" s="210">
        <v>229.6</v>
      </c>
      <c r="Y22" s="210">
        <v>116.9</v>
      </c>
      <c r="Z22" s="210">
        <v>79.4</v>
      </c>
      <c r="AA22" s="210">
        <v>60.6</v>
      </c>
      <c r="AB22" s="210">
        <v>49.4</v>
      </c>
      <c r="AC22" s="210">
        <v>41.9</v>
      </c>
      <c r="AD22" s="210">
        <v>36.6</v>
      </c>
      <c r="AE22" s="210">
        <v>32.6</v>
      </c>
      <c r="AF22" s="210">
        <v>29.5</v>
      </c>
      <c r="AG22" s="210">
        <v>27</v>
      </c>
      <c r="AH22" s="210">
        <v>25</v>
      </c>
      <c r="AI22" s="210">
        <v>23.3</v>
      </c>
      <c r="AJ22" s="210">
        <v>21.9</v>
      </c>
      <c r="AK22" s="210">
        <v>20.7</v>
      </c>
      <c r="AL22" s="210">
        <v>19.6</v>
      </c>
      <c r="AM22" s="210">
        <v>18.7</v>
      </c>
      <c r="AN22" s="210">
        <v>17.9</v>
      </c>
      <c r="AO22" s="210">
        <v>17.2</v>
      </c>
      <c r="AP22" s="210">
        <v>16.6</v>
      </c>
      <c r="AQ22" s="210">
        <v>16</v>
      </c>
    </row>
    <row r="23" spans="1:43" ht="14.25">
      <c r="A23" s="208">
        <v>32</v>
      </c>
      <c r="B23" s="210">
        <v>250.7</v>
      </c>
      <c r="C23" s="210">
        <v>127.7</v>
      </c>
      <c r="D23" s="210">
        <v>86.7</v>
      </c>
      <c r="E23" s="210">
        <v>66.2</v>
      </c>
      <c r="F23" s="210">
        <v>54</v>
      </c>
      <c r="G23" s="210">
        <v>45.8</v>
      </c>
      <c r="H23" s="210">
        <v>40</v>
      </c>
      <c r="I23" s="210">
        <v>35.6</v>
      </c>
      <c r="J23" s="210">
        <v>32.2</v>
      </c>
      <c r="K23" s="210">
        <v>29.5</v>
      </c>
      <c r="L23" s="210">
        <v>27.3</v>
      </c>
      <c r="M23" s="210">
        <v>25.5</v>
      </c>
      <c r="N23" s="210">
        <v>23.9</v>
      </c>
      <c r="O23" s="210">
        <v>22.6</v>
      </c>
      <c r="P23" s="210">
        <v>21.5</v>
      </c>
      <c r="Q23" s="210">
        <v>20.5</v>
      </c>
      <c r="R23" s="210">
        <v>19.6</v>
      </c>
      <c r="S23" s="210">
        <v>18.8</v>
      </c>
      <c r="T23" s="210">
        <v>18.1</v>
      </c>
      <c r="U23" s="210">
        <v>17.5</v>
      </c>
      <c r="W23" s="208">
        <v>32</v>
      </c>
      <c r="X23" s="210">
        <v>232.8</v>
      </c>
      <c r="Y23" s="210">
        <v>118.6</v>
      </c>
      <c r="Z23" s="210">
        <v>80.5</v>
      </c>
      <c r="AA23" s="210">
        <v>61.5</v>
      </c>
      <c r="AB23" s="210">
        <v>50.1</v>
      </c>
      <c r="AC23" s="210">
        <v>42.5</v>
      </c>
      <c r="AD23" s="210">
        <v>37.1</v>
      </c>
      <c r="AE23" s="210">
        <v>33.1</v>
      </c>
      <c r="AF23" s="210">
        <v>29.9</v>
      </c>
      <c r="AG23" s="210">
        <v>27.4</v>
      </c>
      <c r="AH23" s="210">
        <v>25.3</v>
      </c>
      <c r="AI23" s="210">
        <v>23.6</v>
      </c>
      <c r="AJ23" s="210">
        <v>22.2</v>
      </c>
      <c r="AK23" s="210">
        <v>21</v>
      </c>
      <c r="AL23" s="210">
        <v>19.9</v>
      </c>
      <c r="AM23" s="210">
        <v>19</v>
      </c>
      <c r="AN23" s="210">
        <v>18.2</v>
      </c>
      <c r="AO23" s="210">
        <v>17.5</v>
      </c>
      <c r="AP23" s="210">
        <v>16.8</v>
      </c>
      <c r="AQ23" s="210">
        <v>16.3</v>
      </c>
    </row>
    <row r="24" spans="1:43" ht="14.25">
      <c r="A24" s="208">
        <v>33</v>
      </c>
      <c r="B24" s="210">
        <v>254.2</v>
      </c>
      <c r="C24" s="210">
        <v>129.5</v>
      </c>
      <c r="D24" s="210">
        <v>87.9</v>
      </c>
      <c r="E24" s="210">
        <v>67.2</v>
      </c>
      <c r="F24" s="210">
        <v>54.7</v>
      </c>
      <c r="G24" s="210">
        <v>46.4</v>
      </c>
      <c r="H24" s="210">
        <v>40.5</v>
      </c>
      <c r="I24" s="210">
        <v>36.1</v>
      </c>
      <c r="J24" s="210">
        <v>32.7</v>
      </c>
      <c r="K24" s="210">
        <v>29.9</v>
      </c>
      <c r="L24" s="210">
        <v>27.7</v>
      </c>
      <c r="M24" s="210">
        <v>25.8</v>
      </c>
      <c r="N24" s="210">
        <v>24.3</v>
      </c>
      <c r="O24" s="210">
        <v>22.9</v>
      </c>
      <c r="P24" s="210">
        <v>21.8</v>
      </c>
      <c r="Q24" s="210">
        <v>20.8</v>
      </c>
      <c r="R24" s="210">
        <v>19.9</v>
      </c>
      <c r="S24" s="210">
        <v>19.1</v>
      </c>
      <c r="T24" s="210">
        <v>18.4</v>
      </c>
      <c r="U24" s="210">
        <v>17.8</v>
      </c>
      <c r="W24" s="208">
        <v>33</v>
      </c>
      <c r="X24" s="210">
        <v>236.2</v>
      </c>
      <c r="Y24" s="210">
        <v>120.3</v>
      </c>
      <c r="Z24" s="210">
        <v>81.7</v>
      </c>
      <c r="AA24" s="210">
        <v>62.4</v>
      </c>
      <c r="AB24" s="210">
        <v>50.8</v>
      </c>
      <c r="AC24" s="210">
        <v>43.1</v>
      </c>
      <c r="AD24" s="210">
        <v>37.6</v>
      </c>
      <c r="AE24" s="210">
        <v>33.5</v>
      </c>
      <c r="AF24" s="210">
        <v>30.3</v>
      </c>
      <c r="AG24" s="210">
        <v>27.8</v>
      </c>
      <c r="AH24" s="210">
        <v>25.7</v>
      </c>
      <c r="AI24" s="210">
        <v>24</v>
      </c>
      <c r="AJ24" s="210">
        <v>22.5</v>
      </c>
      <c r="AK24" s="210">
        <v>21.3</v>
      </c>
      <c r="AL24" s="210">
        <v>20.2</v>
      </c>
      <c r="AM24" s="210">
        <v>19.3</v>
      </c>
      <c r="AN24" s="210">
        <v>18.5</v>
      </c>
      <c r="AO24" s="210">
        <v>17.7</v>
      </c>
      <c r="AP24" s="210">
        <v>17.1</v>
      </c>
      <c r="AQ24" s="210">
        <v>16.5</v>
      </c>
    </row>
    <row r="25" spans="1:43" ht="14.25">
      <c r="A25" s="208">
        <v>34</v>
      </c>
      <c r="B25" s="210">
        <v>257.8</v>
      </c>
      <c r="C25" s="210">
        <v>131.3</v>
      </c>
      <c r="D25" s="210">
        <v>89.2</v>
      </c>
      <c r="E25" s="210">
        <v>68.1</v>
      </c>
      <c r="F25" s="210">
        <v>55.5</v>
      </c>
      <c r="G25" s="210">
        <v>47.1</v>
      </c>
      <c r="H25" s="210">
        <v>41.1</v>
      </c>
      <c r="I25" s="210">
        <v>36.6</v>
      </c>
      <c r="J25" s="210">
        <v>33.1</v>
      </c>
      <c r="K25" s="210">
        <v>30.3</v>
      </c>
      <c r="L25" s="210">
        <v>28.1</v>
      </c>
      <c r="M25" s="210">
        <v>26.2</v>
      </c>
      <c r="N25" s="210">
        <v>24.6</v>
      </c>
      <c r="O25" s="210">
        <v>23.2</v>
      </c>
      <c r="P25" s="210">
        <v>22.1</v>
      </c>
      <c r="Q25" s="210">
        <v>21.1</v>
      </c>
      <c r="R25" s="210">
        <v>20.2</v>
      </c>
      <c r="S25" s="210">
        <v>19.4</v>
      </c>
      <c r="T25" s="210">
        <v>18.7</v>
      </c>
      <c r="U25" s="210">
        <v>18</v>
      </c>
      <c r="W25" s="208">
        <v>34</v>
      </c>
      <c r="X25" s="210">
        <v>239.5</v>
      </c>
      <c r="Y25" s="210">
        <v>122</v>
      </c>
      <c r="Z25" s="210">
        <v>82.8</v>
      </c>
      <c r="AA25" s="210">
        <v>63.3</v>
      </c>
      <c r="AB25" s="210">
        <v>51.6</v>
      </c>
      <c r="AC25" s="210">
        <v>43.7</v>
      </c>
      <c r="AD25" s="210">
        <v>38.2</v>
      </c>
      <c r="AE25" s="210">
        <v>34</v>
      </c>
      <c r="AF25" s="210">
        <v>30.8</v>
      </c>
      <c r="AG25" s="210">
        <v>28.2</v>
      </c>
      <c r="AH25" s="210">
        <v>26.1</v>
      </c>
      <c r="AI25" s="210">
        <v>24.3</v>
      </c>
      <c r="AJ25" s="210">
        <v>22.9</v>
      </c>
      <c r="AK25" s="210">
        <v>21.6</v>
      </c>
      <c r="AL25" s="210">
        <v>20.5</v>
      </c>
      <c r="AM25" s="210">
        <v>19.6</v>
      </c>
      <c r="AN25" s="210">
        <v>18.7</v>
      </c>
      <c r="AO25" s="210">
        <v>18</v>
      </c>
      <c r="AP25" s="210">
        <v>17.3</v>
      </c>
      <c r="AQ25" s="210">
        <v>16.8</v>
      </c>
    </row>
    <row r="26" spans="1:43" ht="14.25">
      <c r="A26" s="208">
        <v>35</v>
      </c>
      <c r="B26" s="210">
        <v>261.4</v>
      </c>
      <c r="C26" s="210">
        <v>133.1</v>
      </c>
      <c r="D26" s="210">
        <v>90.4</v>
      </c>
      <c r="E26" s="210">
        <v>69.1</v>
      </c>
      <c r="F26" s="210">
        <v>56.3</v>
      </c>
      <c r="G26" s="210">
        <v>47.7</v>
      </c>
      <c r="H26" s="210">
        <v>41.7</v>
      </c>
      <c r="I26" s="210">
        <v>37.1</v>
      </c>
      <c r="J26" s="210">
        <v>33.6</v>
      </c>
      <c r="K26" s="210">
        <v>30.8</v>
      </c>
      <c r="L26" s="210">
        <v>28.5</v>
      </c>
      <c r="M26" s="210">
        <v>26.6</v>
      </c>
      <c r="N26" s="210">
        <v>25</v>
      </c>
      <c r="O26" s="210">
        <v>23.6</v>
      </c>
      <c r="P26" s="210">
        <v>22.4</v>
      </c>
      <c r="Q26" s="210">
        <v>21.4</v>
      </c>
      <c r="R26" s="210">
        <v>20.5</v>
      </c>
      <c r="S26" s="210">
        <v>19.7</v>
      </c>
      <c r="T26" s="210">
        <v>18.9</v>
      </c>
      <c r="U26" s="210">
        <v>18.3</v>
      </c>
      <c r="W26" s="208">
        <v>35</v>
      </c>
      <c r="X26" s="210">
        <v>242.9</v>
      </c>
      <c r="Y26" s="210">
        <v>123.7</v>
      </c>
      <c r="Z26" s="210">
        <v>84</v>
      </c>
      <c r="AA26" s="210">
        <v>64.2</v>
      </c>
      <c r="AB26" s="210">
        <v>52.3</v>
      </c>
      <c r="AC26" s="210">
        <v>44.4</v>
      </c>
      <c r="AD26" s="210">
        <v>38.7</v>
      </c>
      <c r="AE26" s="210">
        <v>34.5</v>
      </c>
      <c r="AF26" s="210">
        <v>31.2</v>
      </c>
      <c r="AG26" s="210">
        <v>28.6</v>
      </c>
      <c r="AH26" s="210">
        <v>26.5</v>
      </c>
      <c r="AI26" s="210">
        <v>24.7</v>
      </c>
      <c r="AJ26" s="210">
        <v>23.2</v>
      </c>
      <c r="AK26" s="210">
        <v>21.9</v>
      </c>
      <c r="AL26" s="210">
        <v>20.8</v>
      </c>
      <c r="AM26" s="210">
        <v>19.9</v>
      </c>
      <c r="AN26" s="210">
        <v>19</v>
      </c>
      <c r="AO26" s="210">
        <v>18.3</v>
      </c>
      <c r="AP26" s="210">
        <v>17.6</v>
      </c>
      <c r="AQ26" s="210">
        <v>17</v>
      </c>
    </row>
    <row r="27" spans="1:43" ht="14.25">
      <c r="A27" s="208">
        <v>36</v>
      </c>
      <c r="B27" s="210">
        <v>265</v>
      </c>
      <c r="C27" s="210">
        <v>135</v>
      </c>
      <c r="D27" s="210">
        <v>91.7</v>
      </c>
      <c r="E27" s="210">
        <v>70</v>
      </c>
      <c r="F27" s="210">
        <v>57.1</v>
      </c>
      <c r="G27" s="210">
        <v>48.4</v>
      </c>
      <c r="H27" s="210">
        <v>42.3</v>
      </c>
      <c r="I27" s="210">
        <v>37.7</v>
      </c>
      <c r="J27" s="210">
        <v>34.1</v>
      </c>
      <c r="K27" s="210">
        <v>31.2</v>
      </c>
      <c r="L27" s="210">
        <v>28.9</v>
      </c>
      <c r="M27" s="210">
        <v>27</v>
      </c>
      <c r="N27" s="210">
        <v>25.3</v>
      </c>
      <c r="O27" s="210">
        <v>23.9</v>
      </c>
      <c r="P27" s="210">
        <v>22.7</v>
      </c>
      <c r="Q27" s="210">
        <v>21.7</v>
      </c>
      <c r="R27" s="210">
        <v>20.8</v>
      </c>
      <c r="S27" s="210">
        <v>19.9</v>
      </c>
      <c r="T27" s="210">
        <v>19.2</v>
      </c>
      <c r="U27" s="210">
        <v>18.6</v>
      </c>
      <c r="W27" s="208">
        <v>36</v>
      </c>
      <c r="X27" s="210">
        <v>246.3</v>
      </c>
      <c r="Y27" s="210">
        <v>125.5</v>
      </c>
      <c r="Z27" s="210">
        <v>85.2</v>
      </c>
      <c r="AA27" s="210">
        <v>65.1</v>
      </c>
      <c r="AB27" s="210">
        <v>53</v>
      </c>
      <c r="AC27" s="210">
        <v>45</v>
      </c>
      <c r="AD27" s="210">
        <v>39.3</v>
      </c>
      <c r="AE27" s="210">
        <v>35</v>
      </c>
      <c r="AF27" s="210">
        <v>31.7</v>
      </c>
      <c r="AG27" s="210">
        <v>29</v>
      </c>
      <c r="AH27" s="210">
        <v>26.9</v>
      </c>
      <c r="AI27" s="210">
        <v>25.1</v>
      </c>
      <c r="AJ27" s="210">
        <v>23.5</v>
      </c>
      <c r="AK27" s="210">
        <v>22.2</v>
      </c>
      <c r="AL27" s="210">
        <v>21.1</v>
      </c>
      <c r="AM27" s="210">
        <v>20.1</v>
      </c>
      <c r="AN27" s="210">
        <v>19.3</v>
      </c>
      <c r="AO27" s="210">
        <v>18.5</v>
      </c>
      <c r="AP27" s="210">
        <v>17.9</v>
      </c>
      <c r="AQ27" s="210">
        <v>17.3</v>
      </c>
    </row>
    <row r="28" spans="1:43" ht="14.25">
      <c r="A28" s="208">
        <v>37</v>
      </c>
      <c r="B28" s="210">
        <v>268.7</v>
      </c>
      <c r="C28" s="210">
        <v>136.9</v>
      </c>
      <c r="D28" s="210">
        <v>93</v>
      </c>
      <c r="E28" s="210">
        <v>71</v>
      </c>
      <c r="F28" s="210">
        <v>57.9</v>
      </c>
      <c r="G28" s="210">
        <v>49.1</v>
      </c>
      <c r="H28" s="210">
        <v>42.9</v>
      </c>
      <c r="I28" s="210">
        <v>38.2</v>
      </c>
      <c r="J28" s="210">
        <v>34.6</v>
      </c>
      <c r="K28" s="210">
        <v>31.7</v>
      </c>
      <c r="L28" s="210">
        <v>29.3</v>
      </c>
      <c r="M28" s="210">
        <v>27.3</v>
      </c>
      <c r="N28" s="210">
        <v>25.7</v>
      </c>
      <c r="O28" s="210">
        <v>24.3</v>
      </c>
      <c r="P28" s="210">
        <v>23.1</v>
      </c>
      <c r="Q28" s="210">
        <v>22</v>
      </c>
      <c r="R28" s="210">
        <v>21.1</v>
      </c>
      <c r="S28" s="210">
        <v>20.2</v>
      </c>
      <c r="T28" s="210">
        <v>19.5</v>
      </c>
      <c r="U28" s="210">
        <v>18.9</v>
      </c>
      <c r="W28" s="208">
        <v>37</v>
      </c>
      <c r="X28" s="210">
        <v>249.8</v>
      </c>
      <c r="Y28" s="210">
        <v>127.3</v>
      </c>
      <c r="Z28" s="210">
        <v>86.4</v>
      </c>
      <c r="AA28" s="210">
        <v>66</v>
      </c>
      <c r="AB28" s="210">
        <v>53.8</v>
      </c>
      <c r="AC28" s="210">
        <v>45.7</v>
      </c>
      <c r="AD28" s="210">
        <v>39.8</v>
      </c>
      <c r="AE28" s="210">
        <v>35.5</v>
      </c>
      <c r="AF28" s="210">
        <v>32.1</v>
      </c>
      <c r="AG28" s="210">
        <v>29.4</v>
      </c>
      <c r="AH28" s="210">
        <v>27.2</v>
      </c>
      <c r="AI28" s="210">
        <v>25.4</v>
      </c>
      <c r="AJ28" s="210">
        <v>23.9</v>
      </c>
      <c r="AK28" s="210">
        <v>22.6</v>
      </c>
      <c r="AL28" s="210">
        <v>21.4</v>
      </c>
      <c r="AM28" s="210">
        <v>20.4</v>
      </c>
      <c r="AN28" s="210">
        <v>19.6</v>
      </c>
      <c r="AO28" s="210">
        <v>18.8</v>
      </c>
      <c r="AP28" s="210">
        <v>18.1</v>
      </c>
      <c r="AQ28" s="210">
        <v>17.5</v>
      </c>
    </row>
    <row r="29" spans="1:43" ht="14.25">
      <c r="A29" s="208">
        <v>38</v>
      </c>
      <c r="B29" s="210">
        <v>272.5</v>
      </c>
      <c r="C29" s="210">
        <v>138.8</v>
      </c>
      <c r="D29" s="210">
        <v>94.3</v>
      </c>
      <c r="E29" s="210">
        <v>72</v>
      </c>
      <c r="F29" s="210">
        <v>58.7</v>
      </c>
      <c r="G29" s="210">
        <v>49.8</v>
      </c>
      <c r="H29" s="210">
        <v>43.5</v>
      </c>
      <c r="I29" s="210">
        <v>38.7</v>
      </c>
      <c r="J29" s="210">
        <v>35.1</v>
      </c>
      <c r="K29" s="210">
        <v>32.1</v>
      </c>
      <c r="L29" s="210">
        <v>29.7</v>
      </c>
      <c r="M29" s="210">
        <v>27.7</v>
      </c>
      <c r="N29" s="210">
        <v>26.1</v>
      </c>
      <c r="O29" s="210">
        <v>24.6</v>
      </c>
      <c r="P29" s="210">
        <v>23.4</v>
      </c>
      <c r="Q29" s="210">
        <v>22.3</v>
      </c>
      <c r="R29" s="210">
        <v>21.4</v>
      </c>
      <c r="S29" s="210">
        <v>20.5</v>
      </c>
      <c r="T29" s="210">
        <v>19.8</v>
      </c>
      <c r="U29" s="210">
        <v>19.2</v>
      </c>
      <c r="W29" s="208">
        <v>38</v>
      </c>
      <c r="X29" s="210">
        <v>253.4</v>
      </c>
      <c r="Y29" s="210">
        <v>129.1</v>
      </c>
      <c r="Z29" s="210">
        <v>87.6</v>
      </c>
      <c r="AA29" s="210">
        <v>67</v>
      </c>
      <c r="AB29" s="210">
        <v>54.6</v>
      </c>
      <c r="AC29" s="210">
        <v>46.3</v>
      </c>
      <c r="AD29" s="210">
        <v>40.4</v>
      </c>
      <c r="AE29" s="210">
        <v>36</v>
      </c>
      <c r="AF29" s="210">
        <v>32.6</v>
      </c>
      <c r="AG29" s="210">
        <v>29.9</v>
      </c>
      <c r="AH29" s="210">
        <v>27.6</v>
      </c>
      <c r="AI29" s="210">
        <v>25.8</v>
      </c>
      <c r="AJ29" s="210">
        <v>24.2</v>
      </c>
      <c r="AK29" s="210">
        <v>22.9</v>
      </c>
      <c r="AL29" s="210">
        <v>21.8</v>
      </c>
      <c r="AM29" s="210">
        <v>20.8</v>
      </c>
      <c r="AN29" s="210">
        <v>19.9</v>
      </c>
      <c r="AO29" s="210">
        <v>19.1</v>
      </c>
      <c r="AP29" s="210">
        <v>18.4</v>
      </c>
      <c r="AQ29" s="210">
        <v>17.8</v>
      </c>
    </row>
    <row r="30" spans="1:43" ht="14.25">
      <c r="A30" s="208">
        <v>39</v>
      </c>
      <c r="B30" s="210">
        <v>276.3</v>
      </c>
      <c r="C30" s="210">
        <v>140.7</v>
      </c>
      <c r="D30" s="210">
        <v>95.6</v>
      </c>
      <c r="E30" s="210">
        <v>73</v>
      </c>
      <c r="F30" s="210">
        <v>59.5</v>
      </c>
      <c r="G30" s="210">
        <v>50.5</v>
      </c>
      <c r="H30" s="210">
        <v>44.1</v>
      </c>
      <c r="I30" s="210">
        <v>39.3</v>
      </c>
      <c r="J30" s="210">
        <v>35.6</v>
      </c>
      <c r="K30" s="210">
        <v>32.6</v>
      </c>
      <c r="L30" s="210">
        <v>30.2</v>
      </c>
      <c r="M30" s="210">
        <v>28.1</v>
      </c>
      <c r="N30" s="210">
        <v>26.4</v>
      </c>
      <c r="O30" s="210">
        <v>25</v>
      </c>
      <c r="P30" s="210">
        <v>23.7</v>
      </c>
      <c r="Q30" s="210">
        <v>22.7</v>
      </c>
      <c r="R30" s="210">
        <v>21.7</v>
      </c>
      <c r="S30" s="210">
        <v>20.9</v>
      </c>
      <c r="T30" s="210">
        <v>20.1</v>
      </c>
      <c r="U30" s="210">
        <v>19.4</v>
      </c>
      <c r="W30" s="208">
        <v>39</v>
      </c>
      <c r="X30" s="210">
        <v>256.9</v>
      </c>
      <c r="Y30" s="210">
        <v>130.9</v>
      </c>
      <c r="Z30" s="210">
        <v>88.9</v>
      </c>
      <c r="AA30" s="210">
        <v>67.9</v>
      </c>
      <c r="AB30" s="210">
        <v>55.3</v>
      </c>
      <c r="AC30" s="210">
        <v>47</v>
      </c>
      <c r="AD30" s="210">
        <v>41</v>
      </c>
      <c r="AE30" s="210">
        <v>36.5</v>
      </c>
      <c r="AF30" s="210">
        <v>33.1</v>
      </c>
      <c r="AG30" s="210">
        <v>30.3</v>
      </c>
      <c r="AH30" s="210">
        <v>28</v>
      </c>
      <c r="AI30" s="210">
        <v>26.2</v>
      </c>
      <c r="AJ30" s="210">
        <v>24.6</v>
      </c>
      <c r="AK30" s="210">
        <v>23.2</v>
      </c>
      <c r="AL30" s="210">
        <v>22.1</v>
      </c>
      <c r="AM30" s="210">
        <v>21.1</v>
      </c>
      <c r="AN30" s="210">
        <v>20.2</v>
      </c>
      <c r="AO30" s="210">
        <v>19.4</v>
      </c>
      <c r="AP30" s="210">
        <v>18.7</v>
      </c>
      <c r="AQ30" s="210">
        <v>18.1</v>
      </c>
    </row>
    <row r="31" spans="1:43" ht="14.25">
      <c r="A31" s="208">
        <v>40</v>
      </c>
      <c r="B31" s="210">
        <v>280.1</v>
      </c>
      <c r="C31" s="210">
        <v>142.7</v>
      </c>
      <c r="D31" s="210">
        <v>96.9</v>
      </c>
      <c r="E31" s="210">
        <v>74.1</v>
      </c>
      <c r="F31" s="210">
        <v>60.3</v>
      </c>
      <c r="G31" s="210">
        <v>51.2</v>
      </c>
      <c r="H31" s="210">
        <v>44.7</v>
      </c>
      <c r="I31" s="210">
        <v>39.8</v>
      </c>
      <c r="J31" s="210">
        <v>36.1</v>
      </c>
      <c r="K31" s="210">
        <v>33.1</v>
      </c>
      <c r="L31" s="210">
        <v>30.6</v>
      </c>
      <c r="M31" s="210">
        <v>28.5</v>
      </c>
      <c r="N31" s="210">
        <v>26.8</v>
      </c>
      <c r="O31" s="210">
        <v>25.4</v>
      </c>
      <c r="P31" s="210">
        <v>24.1</v>
      </c>
      <c r="Q31" s="210">
        <v>23</v>
      </c>
      <c r="R31" s="210">
        <v>22</v>
      </c>
      <c r="S31" s="210">
        <v>21.2</v>
      </c>
      <c r="T31" s="210">
        <v>20.4</v>
      </c>
      <c r="U31" s="210">
        <v>19.8</v>
      </c>
      <c r="W31" s="208">
        <v>40</v>
      </c>
      <c r="X31" s="210">
        <v>260.6</v>
      </c>
      <c r="Y31" s="210">
        <v>132.7</v>
      </c>
      <c r="Z31" s="210">
        <v>90.2</v>
      </c>
      <c r="AA31" s="210">
        <v>68.9</v>
      </c>
      <c r="AB31" s="210">
        <v>56.1</v>
      </c>
      <c r="AC31" s="210">
        <v>47.7</v>
      </c>
      <c r="AD31" s="210">
        <v>41.6</v>
      </c>
      <c r="AE31" s="210">
        <v>37.1</v>
      </c>
      <c r="AF31" s="210">
        <v>33.6</v>
      </c>
      <c r="AG31" s="210">
        <v>30.7</v>
      </c>
      <c r="AH31" s="210">
        <v>28.5</v>
      </c>
      <c r="AI31" s="210">
        <v>26.6</v>
      </c>
      <c r="AJ31" s="210">
        <v>25</v>
      </c>
      <c r="AK31" s="210">
        <v>23.6</v>
      </c>
      <c r="AL31" s="210">
        <v>22.4</v>
      </c>
      <c r="AM31" s="210">
        <v>21.4</v>
      </c>
      <c r="AN31" s="210">
        <v>20.5</v>
      </c>
      <c r="AO31" s="210">
        <v>19.7</v>
      </c>
      <c r="AP31" s="210">
        <v>19</v>
      </c>
      <c r="AQ31" s="210">
        <v>18.4</v>
      </c>
    </row>
    <row r="32" spans="1:43" ht="14.25">
      <c r="A32" s="208">
        <v>41</v>
      </c>
      <c r="B32" s="210">
        <v>284</v>
      </c>
      <c r="C32" s="210">
        <v>144.7</v>
      </c>
      <c r="D32" s="210">
        <v>98.3</v>
      </c>
      <c r="E32" s="210">
        <v>75.1</v>
      </c>
      <c r="F32" s="210">
        <v>61.2</v>
      </c>
      <c r="G32" s="210">
        <v>51.9</v>
      </c>
      <c r="H32" s="210">
        <v>45.4</v>
      </c>
      <c r="I32" s="210">
        <v>40.4</v>
      </c>
      <c r="J32" s="210">
        <v>36.6</v>
      </c>
      <c r="K32" s="210">
        <v>33.5</v>
      </c>
      <c r="L32" s="210">
        <v>31</v>
      </c>
      <c r="M32" s="210">
        <v>29</v>
      </c>
      <c r="N32" s="210">
        <v>27.2</v>
      </c>
      <c r="O32" s="210">
        <v>25.7</v>
      </c>
      <c r="P32" s="210">
        <v>24.5</v>
      </c>
      <c r="Q32" s="210">
        <v>23.3</v>
      </c>
      <c r="R32" s="210">
        <v>22.4</v>
      </c>
      <c r="S32" s="210">
        <v>21.5</v>
      </c>
      <c r="T32" s="210">
        <v>20.7</v>
      </c>
      <c r="U32" s="210">
        <v>20.1</v>
      </c>
      <c r="W32" s="208">
        <v>41</v>
      </c>
      <c r="X32" s="210">
        <v>264.3</v>
      </c>
      <c r="Y32" s="210">
        <v>134.6</v>
      </c>
      <c r="Z32" s="210">
        <v>91.5</v>
      </c>
      <c r="AA32" s="210">
        <v>69.9</v>
      </c>
      <c r="AB32" s="210">
        <v>56.9</v>
      </c>
      <c r="AC32" s="210">
        <v>48.3</v>
      </c>
      <c r="AD32" s="210">
        <v>42.2</v>
      </c>
      <c r="AE32" s="210">
        <v>37.6</v>
      </c>
      <c r="AF32" s="210">
        <v>34</v>
      </c>
      <c r="AG32" s="210">
        <v>31.2</v>
      </c>
      <c r="AH32" s="210">
        <v>28.9</v>
      </c>
      <c r="AI32" s="210">
        <v>27</v>
      </c>
      <c r="AJ32" s="210">
        <v>25.3</v>
      </c>
      <c r="AK32" s="210">
        <v>24</v>
      </c>
      <c r="AL32" s="210">
        <v>22.8</v>
      </c>
      <c r="AM32" s="210">
        <v>21.7</v>
      </c>
      <c r="AN32" s="210">
        <v>20.8</v>
      </c>
      <c r="AO32" s="210">
        <v>20</v>
      </c>
      <c r="AP32" s="210">
        <v>19.3</v>
      </c>
      <c r="AQ32" s="210">
        <v>18.7</v>
      </c>
    </row>
    <row r="33" spans="1:43" ht="14.25">
      <c r="A33" s="208">
        <v>42</v>
      </c>
      <c r="B33" s="210">
        <v>287.9</v>
      </c>
      <c r="C33" s="210">
        <v>146.7</v>
      </c>
      <c r="D33" s="210">
        <v>99.7</v>
      </c>
      <c r="E33" s="210">
        <v>76.1</v>
      </c>
      <c r="F33" s="210">
        <v>62.1</v>
      </c>
      <c r="G33" s="210">
        <v>52.7</v>
      </c>
      <c r="H33" s="210">
        <v>46</v>
      </c>
      <c r="I33" s="210">
        <v>41</v>
      </c>
      <c r="J33" s="210">
        <v>37.1</v>
      </c>
      <c r="K33" s="210">
        <v>34</v>
      </c>
      <c r="L33" s="210">
        <v>31.5</v>
      </c>
      <c r="M33" s="210">
        <v>29.4</v>
      </c>
      <c r="N33" s="210">
        <v>27.6</v>
      </c>
      <c r="O33" s="210">
        <v>26.1</v>
      </c>
      <c r="P33" s="210">
        <v>24.8</v>
      </c>
      <c r="Q33" s="210">
        <v>23.7</v>
      </c>
      <c r="R33" s="210">
        <v>22.7</v>
      </c>
      <c r="S33" s="210">
        <v>21.8</v>
      </c>
      <c r="T33" s="210">
        <v>21.1</v>
      </c>
      <c r="U33" s="210">
        <v>20.4</v>
      </c>
      <c r="W33" s="208">
        <v>42</v>
      </c>
      <c r="X33" s="210">
        <v>268</v>
      </c>
      <c r="Y33" s="210">
        <v>136.5</v>
      </c>
      <c r="Z33" s="210">
        <v>92.8</v>
      </c>
      <c r="AA33" s="210">
        <v>70.9</v>
      </c>
      <c r="AB33" s="210">
        <v>57.8</v>
      </c>
      <c r="AC33" s="210">
        <v>49</v>
      </c>
      <c r="AD33" s="210">
        <v>42.8</v>
      </c>
      <c r="AE33" s="210">
        <v>38.2</v>
      </c>
      <c r="AF33" s="210">
        <v>34.5</v>
      </c>
      <c r="AG33" s="210">
        <v>31.7</v>
      </c>
      <c r="AH33" s="210">
        <v>29.3</v>
      </c>
      <c r="AI33" s="210">
        <v>27.4</v>
      </c>
      <c r="AJ33" s="210">
        <v>25.7</v>
      </c>
      <c r="AK33" s="210">
        <v>24.3</v>
      </c>
      <c r="AL33" s="210">
        <v>23.1</v>
      </c>
      <c r="AM33" s="210">
        <v>22.1</v>
      </c>
      <c r="AN33" s="210">
        <v>21.1</v>
      </c>
      <c r="AO33" s="210">
        <v>20.3</v>
      </c>
      <c r="AP33" s="210">
        <v>19.6</v>
      </c>
      <c r="AQ33" s="210">
        <v>19</v>
      </c>
    </row>
    <row r="34" spans="1:43" ht="14.25">
      <c r="A34" s="208">
        <v>43</v>
      </c>
      <c r="B34" s="210">
        <v>291.9</v>
      </c>
      <c r="C34" s="210">
        <v>148.7</v>
      </c>
      <c r="D34" s="210">
        <v>101</v>
      </c>
      <c r="E34" s="210">
        <v>77.2</v>
      </c>
      <c r="F34" s="210">
        <v>62.9</v>
      </c>
      <c r="G34" s="210">
        <v>53.4</v>
      </c>
      <c r="H34" s="210">
        <v>46.6</v>
      </c>
      <c r="I34" s="210">
        <v>41.6</v>
      </c>
      <c r="J34" s="210">
        <v>37.6</v>
      </c>
      <c r="K34" s="210">
        <v>34.5</v>
      </c>
      <c r="L34" s="210">
        <v>31.9</v>
      </c>
      <c r="M34" s="210">
        <v>29.8</v>
      </c>
      <c r="N34" s="210">
        <v>28</v>
      </c>
      <c r="O34" s="210">
        <v>26.5</v>
      </c>
      <c r="P34" s="210">
        <v>25.2</v>
      </c>
      <c r="Q34" s="210">
        <v>24.1</v>
      </c>
      <c r="R34" s="210">
        <v>23.1</v>
      </c>
      <c r="S34" s="210">
        <v>22.2</v>
      </c>
      <c r="T34" s="210">
        <v>21.4</v>
      </c>
      <c r="U34" s="210">
        <v>20.7</v>
      </c>
      <c r="W34" s="208">
        <v>43</v>
      </c>
      <c r="X34" s="210">
        <v>271.8</v>
      </c>
      <c r="Y34" s="210">
        <v>138.5</v>
      </c>
      <c r="Z34" s="210">
        <v>94.1</v>
      </c>
      <c r="AA34" s="210">
        <v>71.9</v>
      </c>
      <c r="AB34" s="210">
        <v>58.6</v>
      </c>
      <c r="AC34" s="210">
        <v>49.7</v>
      </c>
      <c r="AD34" s="210">
        <v>43.4</v>
      </c>
      <c r="AE34" s="210">
        <v>38.7</v>
      </c>
      <c r="AF34" s="210">
        <v>35</v>
      </c>
      <c r="AG34" s="210">
        <v>32.1</v>
      </c>
      <c r="AH34" s="210">
        <v>29.7</v>
      </c>
      <c r="AI34" s="210">
        <v>27.8</v>
      </c>
      <c r="AJ34" s="210">
        <v>26.1</v>
      </c>
      <c r="AK34" s="210">
        <v>24.7</v>
      </c>
      <c r="AL34" s="210">
        <v>23.5</v>
      </c>
      <c r="AM34" s="210">
        <v>22.4</v>
      </c>
      <c r="AN34" s="210">
        <v>21.5</v>
      </c>
      <c r="AO34" s="210">
        <v>20.7</v>
      </c>
      <c r="AP34" s="210">
        <v>19.9</v>
      </c>
      <c r="AQ34" s="210">
        <v>19.3</v>
      </c>
    </row>
    <row r="35" spans="1:43" ht="14.25">
      <c r="A35" s="208">
        <v>44</v>
      </c>
      <c r="B35" s="210">
        <v>295.9</v>
      </c>
      <c r="C35" s="210">
        <v>150.8</v>
      </c>
      <c r="D35" s="210">
        <v>102.4</v>
      </c>
      <c r="E35" s="210">
        <v>78.3</v>
      </c>
      <c r="F35" s="210">
        <v>63.8</v>
      </c>
      <c r="G35" s="210">
        <v>54.2</v>
      </c>
      <c r="H35" s="210">
        <v>47.3</v>
      </c>
      <c r="I35" s="210">
        <v>42.2</v>
      </c>
      <c r="J35" s="210">
        <v>38.2</v>
      </c>
      <c r="K35" s="210">
        <v>35</v>
      </c>
      <c r="L35" s="210">
        <v>32.4</v>
      </c>
      <c r="M35" s="210">
        <v>30.3</v>
      </c>
      <c r="N35" s="210">
        <v>28.5</v>
      </c>
      <c r="O35" s="210">
        <v>26.9</v>
      </c>
      <c r="P35" s="210">
        <v>25.6</v>
      </c>
      <c r="Q35" s="210">
        <v>24.5</v>
      </c>
      <c r="R35" s="210">
        <v>23.4</v>
      </c>
      <c r="S35" s="210">
        <v>22.6</v>
      </c>
      <c r="T35" s="210">
        <v>21.8</v>
      </c>
      <c r="U35" s="210">
        <v>21.1</v>
      </c>
      <c r="W35" s="208">
        <v>44</v>
      </c>
      <c r="X35" s="210">
        <v>275.6</v>
      </c>
      <c r="Y35" s="210">
        <v>140.4</v>
      </c>
      <c r="Z35" s="210">
        <v>95.4</v>
      </c>
      <c r="AA35" s="210">
        <v>72.9</v>
      </c>
      <c r="AB35" s="210">
        <v>59.4</v>
      </c>
      <c r="AC35" s="210">
        <v>50.5</v>
      </c>
      <c r="AD35" s="210">
        <v>44.1</v>
      </c>
      <c r="AE35" s="210">
        <v>39.3</v>
      </c>
      <c r="AF35" s="210">
        <v>35.6</v>
      </c>
      <c r="AG35" s="210">
        <v>32.6</v>
      </c>
      <c r="AH35" s="210">
        <v>30.2</v>
      </c>
      <c r="AI35" s="210">
        <v>28.2</v>
      </c>
      <c r="AJ35" s="210">
        <v>26.5</v>
      </c>
      <c r="AK35" s="210">
        <v>25.1</v>
      </c>
      <c r="AL35" s="210">
        <v>23.8</v>
      </c>
      <c r="AM35" s="210">
        <v>22.8</v>
      </c>
      <c r="AN35" s="210">
        <v>21.8</v>
      </c>
      <c r="AO35" s="210">
        <v>21</v>
      </c>
      <c r="AP35" s="210">
        <v>20.3</v>
      </c>
      <c r="AQ35" s="210">
        <v>19.6</v>
      </c>
    </row>
    <row r="36" spans="1:43" ht="14.25">
      <c r="A36" s="208">
        <v>45</v>
      </c>
      <c r="B36" s="210">
        <v>300</v>
      </c>
      <c r="C36" s="210">
        <v>152.9</v>
      </c>
      <c r="D36" s="210">
        <v>103.9</v>
      </c>
      <c r="E36" s="210">
        <v>79.4</v>
      </c>
      <c r="F36" s="210">
        <v>64.7</v>
      </c>
      <c r="G36" s="210">
        <v>54.9</v>
      </c>
      <c r="H36" s="210">
        <v>48</v>
      </c>
      <c r="I36" s="210">
        <v>42.8</v>
      </c>
      <c r="J36" s="210">
        <v>38.7</v>
      </c>
      <c r="K36" s="210">
        <v>35.5</v>
      </c>
      <c r="L36" s="210">
        <v>32.9</v>
      </c>
      <c r="M36" s="210">
        <v>30.7</v>
      </c>
      <c r="N36" s="210">
        <v>28.9</v>
      </c>
      <c r="O36" s="210">
        <v>27.3</v>
      </c>
      <c r="P36" s="210">
        <v>26</v>
      </c>
      <c r="Q36" s="210">
        <v>24.8</v>
      </c>
      <c r="R36" s="210">
        <v>23.8</v>
      </c>
      <c r="S36" s="210">
        <v>22.9</v>
      </c>
      <c r="T36" s="210">
        <v>22.1</v>
      </c>
      <c r="U36" s="210">
        <v>21.4</v>
      </c>
      <c r="W36" s="208">
        <v>45</v>
      </c>
      <c r="X36" s="210">
        <v>279.5</v>
      </c>
      <c r="Y36" s="210">
        <v>142.4</v>
      </c>
      <c r="Z36" s="210">
        <v>96.8</v>
      </c>
      <c r="AA36" s="210">
        <v>74</v>
      </c>
      <c r="AB36" s="210">
        <v>60.3</v>
      </c>
      <c r="AC36" s="210">
        <v>51.2</v>
      </c>
      <c r="AD36" s="210">
        <v>44.7</v>
      </c>
      <c r="AE36" s="210">
        <v>39.9</v>
      </c>
      <c r="AF36" s="210">
        <v>36.1</v>
      </c>
      <c r="AG36" s="210">
        <v>33.1</v>
      </c>
      <c r="AH36" s="210">
        <v>30.7</v>
      </c>
      <c r="AI36" s="210">
        <v>28.6</v>
      </c>
      <c r="AJ36" s="210">
        <v>26.9</v>
      </c>
      <c r="AK36" s="210">
        <v>25.5</v>
      </c>
      <c r="AL36" s="210">
        <v>24.2</v>
      </c>
      <c r="AM36" s="210">
        <v>23.1</v>
      </c>
      <c r="AN36" s="210">
        <v>22.2</v>
      </c>
      <c r="AO36" s="210">
        <v>21.4</v>
      </c>
      <c r="AP36" s="210">
        <v>20.6</v>
      </c>
      <c r="AQ36" s="210">
        <v>20</v>
      </c>
    </row>
    <row r="37" spans="1:43" ht="14.25">
      <c r="A37" s="208">
        <v>46</v>
      </c>
      <c r="B37" s="210">
        <v>304.1</v>
      </c>
      <c r="C37" s="210">
        <v>155</v>
      </c>
      <c r="D37" s="210">
        <v>105.3</v>
      </c>
      <c r="E37" s="210">
        <v>80.5</v>
      </c>
      <c r="F37" s="210">
        <v>65.6</v>
      </c>
      <c r="G37" s="210">
        <v>55.7</v>
      </c>
      <c r="H37" s="210">
        <v>48.7</v>
      </c>
      <c r="I37" s="210">
        <v>43.4</v>
      </c>
      <c r="J37" s="210">
        <v>39.3</v>
      </c>
      <c r="K37" s="210">
        <v>36.1</v>
      </c>
      <c r="L37" s="210">
        <v>33.4</v>
      </c>
      <c r="M37" s="210">
        <v>31.2</v>
      </c>
      <c r="N37" s="210">
        <v>29.4</v>
      </c>
      <c r="O37" s="210">
        <v>27.8</v>
      </c>
      <c r="P37" s="210">
        <v>26.4</v>
      </c>
      <c r="Q37" s="210">
        <v>25.2</v>
      </c>
      <c r="R37" s="210">
        <v>24.2</v>
      </c>
      <c r="S37" s="210">
        <v>23.3</v>
      </c>
      <c r="T37" s="210">
        <v>22.5</v>
      </c>
      <c r="U37" s="210">
        <v>21.8</v>
      </c>
      <c r="W37" s="208">
        <v>46</v>
      </c>
      <c r="X37" s="210">
        <v>283.5</v>
      </c>
      <c r="Y37" s="210">
        <v>144.5</v>
      </c>
      <c r="Z37" s="210">
        <v>98.2</v>
      </c>
      <c r="AA37" s="210">
        <v>75</v>
      </c>
      <c r="AB37" s="210">
        <v>61.2</v>
      </c>
      <c r="AC37" s="210">
        <v>51.9</v>
      </c>
      <c r="AD37" s="210">
        <v>45.4</v>
      </c>
      <c r="AE37" s="210">
        <v>40.5</v>
      </c>
      <c r="AF37" s="210">
        <v>36.6</v>
      </c>
      <c r="AG37" s="210">
        <v>33.6</v>
      </c>
      <c r="AH37" s="210">
        <v>31.1</v>
      </c>
      <c r="AI37" s="210">
        <v>29.1</v>
      </c>
      <c r="AJ37" s="210">
        <v>27.4</v>
      </c>
      <c r="AK37" s="210">
        <v>25.9</v>
      </c>
      <c r="AL37" s="210">
        <v>24.6</v>
      </c>
      <c r="AM37" s="210">
        <v>23.5</v>
      </c>
      <c r="AN37" s="210">
        <v>22.6</v>
      </c>
      <c r="AO37" s="210">
        <v>21.7</v>
      </c>
      <c r="AP37" s="210">
        <v>21</v>
      </c>
      <c r="AQ37" s="210">
        <v>20.3</v>
      </c>
    </row>
    <row r="38" spans="1:43" ht="14.25">
      <c r="A38" s="208">
        <v>47</v>
      </c>
      <c r="B38" s="210">
        <v>308.3</v>
      </c>
      <c r="C38" s="210">
        <v>157.1</v>
      </c>
      <c r="D38" s="210">
        <v>106.8</v>
      </c>
      <c r="E38" s="210">
        <v>81.6</v>
      </c>
      <c r="F38" s="210">
        <v>66.6</v>
      </c>
      <c r="G38" s="210">
        <v>56.5</v>
      </c>
      <c r="H38" s="210">
        <v>49.4</v>
      </c>
      <c r="I38" s="210">
        <v>44</v>
      </c>
      <c r="J38" s="210">
        <v>39.9</v>
      </c>
      <c r="K38" s="210">
        <v>36.6</v>
      </c>
      <c r="L38" s="210">
        <v>33.9</v>
      </c>
      <c r="M38" s="210">
        <v>31.7</v>
      </c>
      <c r="N38" s="210">
        <v>29.8</v>
      </c>
      <c r="O38" s="210">
        <v>28.2</v>
      </c>
      <c r="P38" s="210">
        <v>26.9</v>
      </c>
      <c r="Q38" s="210">
        <v>25.7</v>
      </c>
      <c r="R38" s="210">
        <v>24.6</v>
      </c>
      <c r="S38" s="210">
        <v>23.7</v>
      </c>
      <c r="T38" s="210">
        <v>22.9</v>
      </c>
      <c r="U38" s="210"/>
      <c r="W38" s="208">
        <v>47</v>
      </c>
      <c r="X38" s="210">
        <v>287.5</v>
      </c>
      <c r="Y38" s="210">
        <v>146.5</v>
      </c>
      <c r="Z38" s="210">
        <v>99.6</v>
      </c>
      <c r="AA38" s="210">
        <v>76.1</v>
      </c>
      <c r="AB38" s="210">
        <v>62.1</v>
      </c>
      <c r="AC38" s="210">
        <v>52.7</v>
      </c>
      <c r="AD38" s="210">
        <v>46</v>
      </c>
      <c r="AE38" s="210">
        <v>41.1</v>
      </c>
      <c r="AF38" s="210">
        <v>37.2</v>
      </c>
      <c r="AG38" s="210">
        <v>34.1</v>
      </c>
      <c r="AH38" s="210">
        <v>31.6</v>
      </c>
      <c r="AI38" s="210">
        <v>29.6</v>
      </c>
      <c r="AJ38" s="210">
        <v>27.8</v>
      </c>
      <c r="AK38" s="210">
        <v>26.3</v>
      </c>
      <c r="AL38" s="210">
        <v>25</v>
      </c>
      <c r="AM38" s="210">
        <v>23.9</v>
      </c>
      <c r="AN38" s="210">
        <v>23</v>
      </c>
      <c r="AO38" s="210">
        <v>22.1</v>
      </c>
      <c r="AP38" s="210">
        <v>21.4</v>
      </c>
      <c r="AQ38" s="210"/>
    </row>
    <row r="39" spans="1:43" ht="14.25">
      <c r="A39" s="208">
        <v>48</v>
      </c>
      <c r="B39" s="210">
        <v>312.6</v>
      </c>
      <c r="C39" s="210">
        <v>159.3</v>
      </c>
      <c r="D39" s="210">
        <v>108.3</v>
      </c>
      <c r="E39" s="210">
        <v>82.8</v>
      </c>
      <c r="F39" s="210">
        <v>67.5</v>
      </c>
      <c r="G39" s="210">
        <v>57.4</v>
      </c>
      <c r="H39" s="210">
        <v>50.1</v>
      </c>
      <c r="I39" s="210">
        <v>44.7</v>
      </c>
      <c r="J39" s="210">
        <v>40.5</v>
      </c>
      <c r="K39" s="210">
        <v>37.2</v>
      </c>
      <c r="L39" s="210">
        <v>34.5</v>
      </c>
      <c r="M39" s="210">
        <v>32.2</v>
      </c>
      <c r="N39" s="210">
        <v>30.3</v>
      </c>
      <c r="O39" s="210">
        <v>28.7</v>
      </c>
      <c r="P39" s="210">
        <v>27.3</v>
      </c>
      <c r="Q39" s="210">
        <v>26.1</v>
      </c>
      <c r="R39" s="210">
        <v>25.1</v>
      </c>
      <c r="S39" s="210">
        <v>24.1</v>
      </c>
      <c r="T39" s="210"/>
      <c r="U39" s="210"/>
      <c r="W39" s="208">
        <v>48</v>
      </c>
      <c r="X39" s="210">
        <v>291.6</v>
      </c>
      <c r="Y39" s="210">
        <v>148.6</v>
      </c>
      <c r="Z39" s="210">
        <v>101</v>
      </c>
      <c r="AA39" s="210">
        <v>77.2</v>
      </c>
      <c r="AB39" s="210">
        <v>63</v>
      </c>
      <c r="AC39" s="210">
        <v>53.5</v>
      </c>
      <c r="AD39" s="210">
        <v>46.8</v>
      </c>
      <c r="AE39" s="210">
        <v>41.7</v>
      </c>
      <c r="AF39" s="210">
        <v>37.8</v>
      </c>
      <c r="AG39" s="210">
        <v>34.7</v>
      </c>
      <c r="AH39" s="210">
        <v>32.1</v>
      </c>
      <c r="AI39" s="210">
        <v>30</v>
      </c>
      <c r="AJ39" s="210">
        <v>28.3</v>
      </c>
      <c r="AK39" s="210">
        <v>26.8</v>
      </c>
      <c r="AL39" s="210">
        <v>25.5</v>
      </c>
      <c r="AM39" s="210">
        <v>24.4</v>
      </c>
      <c r="AN39" s="210">
        <v>23.4</v>
      </c>
      <c r="AO39" s="210">
        <v>22.5</v>
      </c>
      <c r="AP39" s="210"/>
      <c r="AQ39" s="210"/>
    </row>
    <row r="40" spans="1:43" ht="14.25">
      <c r="A40" s="208">
        <v>49</v>
      </c>
      <c r="B40" s="210">
        <v>316.9</v>
      </c>
      <c r="C40" s="210">
        <v>161.6</v>
      </c>
      <c r="D40" s="210">
        <v>109.8</v>
      </c>
      <c r="E40" s="210">
        <v>84</v>
      </c>
      <c r="F40" s="210">
        <v>68.5</v>
      </c>
      <c r="G40" s="210">
        <v>58.2</v>
      </c>
      <c r="H40" s="210">
        <v>50.9</v>
      </c>
      <c r="I40" s="210">
        <v>45.4</v>
      </c>
      <c r="J40" s="210">
        <v>41.1</v>
      </c>
      <c r="K40" s="210">
        <v>37.8</v>
      </c>
      <c r="L40" s="210">
        <v>35</v>
      </c>
      <c r="M40" s="210">
        <v>32.7</v>
      </c>
      <c r="N40" s="210">
        <v>30.8</v>
      </c>
      <c r="O40" s="210">
        <v>29.2</v>
      </c>
      <c r="P40" s="210">
        <v>27.8</v>
      </c>
      <c r="Q40" s="210">
        <v>26.6</v>
      </c>
      <c r="R40" s="210">
        <v>25.5</v>
      </c>
      <c r="S40" s="210"/>
      <c r="T40" s="210"/>
      <c r="U40" s="210"/>
      <c r="W40" s="208">
        <v>49</v>
      </c>
      <c r="X40" s="210">
        <v>295.8</v>
      </c>
      <c r="Y40" s="210">
        <v>150.8</v>
      </c>
      <c r="Z40" s="210">
        <v>102.5</v>
      </c>
      <c r="AA40" s="210">
        <v>78.4</v>
      </c>
      <c r="AB40" s="210">
        <v>63.9</v>
      </c>
      <c r="AC40" s="210">
        <v>54.3</v>
      </c>
      <c r="AD40" s="210">
        <v>47.5</v>
      </c>
      <c r="AE40" s="210">
        <v>42.4</v>
      </c>
      <c r="AF40" s="210">
        <v>38.4</v>
      </c>
      <c r="AG40" s="210">
        <v>35.2</v>
      </c>
      <c r="AH40" s="210">
        <v>32.7</v>
      </c>
      <c r="AI40" s="210">
        <v>30.5</v>
      </c>
      <c r="AJ40" s="210">
        <v>28.8</v>
      </c>
      <c r="AK40" s="210">
        <v>27.2</v>
      </c>
      <c r="AL40" s="210">
        <v>25.9</v>
      </c>
      <c r="AM40" s="210">
        <v>24.8</v>
      </c>
      <c r="AN40" s="210">
        <v>23.8</v>
      </c>
      <c r="AO40" s="210"/>
      <c r="AP40" s="210"/>
      <c r="AQ40" s="210"/>
    </row>
    <row r="41" spans="1:43" ht="14.25">
      <c r="A41" s="208">
        <v>50</v>
      </c>
      <c r="B41" s="210">
        <v>321.4</v>
      </c>
      <c r="C41" s="210">
        <v>163.9</v>
      </c>
      <c r="D41" s="210">
        <v>111.4</v>
      </c>
      <c r="E41" s="210">
        <v>85.2</v>
      </c>
      <c r="F41" s="210">
        <v>69.5</v>
      </c>
      <c r="G41" s="210">
        <v>59.1</v>
      </c>
      <c r="H41" s="210">
        <v>51.7</v>
      </c>
      <c r="I41" s="210">
        <v>46.1</v>
      </c>
      <c r="J41" s="210">
        <v>41.8</v>
      </c>
      <c r="K41" s="210">
        <v>38.4</v>
      </c>
      <c r="L41" s="210">
        <v>35.6</v>
      </c>
      <c r="M41" s="210">
        <v>33.3</v>
      </c>
      <c r="N41" s="210">
        <v>31.3</v>
      </c>
      <c r="O41" s="210">
        <v>29.7</v>
      </c>
      <c r="P41" s="210">
        <v>28.3</v>
      </c>
      <c r="Q41" s="210">
        <v>27</v>
      </c>
      <c r="R41" s="210"/>
      <c r="S41" s="210"/>
      <c r="T41" s="210"/>
      <c r="U41" s="210"/>
      <c r="W41" s="208">
        <v>50</v>
      </c>
      <c r="X41" s="210">
        <v>300.1</v>
      </c>
      <c r="Y41" s="210">
        <v>153</v>
      </c>
      <c r="Z41" s="210">
        <v>104</v>
      </c>
      <c r="AA41" s="210">
        <v>79.6</v>
      </c>
      <c r="AB41" s="210">
        <v>64.9</v>
      </c>
      <c r="AC41" s="210">
        <v>55.2</v>
      </c>
      <c r="AD41" s="210">
        <v>48.2</v>
      </c>
      <c r="AE41" s="210">
        <v>43.1</v>
      </c>
      <c r="AF41" s="210">
        <v>39</v>
      </c>
      <c r="AG41" s="210">
        <v>35.8</v>
      </c>
      <c r="AH41" s="210">
        <v>33.2</v>
      </c>
      <c r="AI41" s="210">
        <v>31.1</v>
      </c>
      <c r="AJ41" s="210">
        <v>29.3</v>
      </c>
      <c r="AK41" s="210">
        <v>27.7</v>
      </c>
      <c r="AL41" s="210">
        <v>26.4</v>
      </c>
      <c r="AM41" s="210">
        <v>25.2</v>
      </c>
      <c r="AN41" s="210"/>
      <c r="AO41" s="210"/>
      <c r="AP41" s="210"/>
      <c r="AQ41" s="210"/>
    </row>
    <row r="42" spans="1:43" ht="14.25">
      <c r="A42" s="208">
        <v>51</v>
      </c>
      <c r="B42" s="210">
        <v>325.9</v>
      </c>
      <c r="C42" s="210">
        <v>166.2</v>
      </c>
      <c r="D42" s="210">
        <v>113</v>
      </c>
      <c r="E42" s="210">
        <v>86.5</v>
      </c>
      <c r="F42" s="210">
        <v>70.6</v>
      </c>
      <c r="G42" s="210">
        <v>60</v>
      </c>
      <c r="H42" s="210">
        <v>52.5</v>
      </c>
      <c r="I42" s="210">
        <v>46.8</v>
      </c>
      <c r="J42" s="210">
        <v>42.5</v>
      </c>
      <c r="K42" s="210">
        <v>39</v>
      </c>
      <c r="L42" s="210">
        <v>36.2</v>
      </c>
      <c r="M42" s="210">
        <v>33.8</v>
      </c>
      <c r="N42" s="210">
        <v>31.9</v>
      </c>
      <c r="O42" s="210">
        <v>30.2</v>
      </c>
      <c r="P42" s="210">
        <v>28.8</v>
      </c>
      <c r="Q42" s="210"/>
      <c r="R42" s="210"/>
      <c r="S42" s="210"/>
      <c r="T42" s="210"/>
      <c r="U42" s="210"/>
      <c r="W42" s="208">
        <v>51</v>
      </c>
      <c r="X42" s="210">
        <v>304.4</v>
      </c>
      <c r="Y42" s="210">
        <v>155.3</v>
      </c>
      <c r="Z42" s="210">
        <v>105.6</v>
      </c>
      <c r="AA42" s="210">
        <v>80.8</v>
      </c>
      <c r="AB42" s="210">
        <v>65.9</v>
      </c>
      <c r="AC42" s="210">
        <v>56.1</v>
      </c>
      <c r="AD42" s="210">
        <v>49</v>
      </c>
      <c r="AE42" s="210">
        <v>43.8</v>
      </c>
      <c r="AF42" s="210">
        <v>39.7</v>
      </c>
      <c r="AG42" s="210">
        <v>36.4</v>
      </c>
      <c r="AH42" s="210">
        <v>33.8</v>
      </c>
      <c r="AI42" s="210">
        <v>31.6</v>
      </c>
      <c r="AJ42" s="210">
        <v>29.8</v>
      </c>
      <c r="AK42" s="210">
        <v>28.2</v>
      </c>
      <c r="AL42" s="210">
        <v>26.9</v>
      </c>
      <c r="AM42" s="210"/>
      <c r="AN42" s="210"/>
      <c r="AO42" s="210"/>
      <c r="AP42" s="210"/>
      <c r="AQ42" s="210"/>
    </row>
    <row r="43" spans="1:43" ht="14.25">
      <c r="A43" s="208">
        <v>52</v>
      </c>
      <c r="B43" s="210">
        <v>330.4</v>
      </c>
      <c r="C43" s="210">
        <v>168.6</v>
      </c>
      <c r="D43" s="210">
        <v>114.7</v>
      </c>
      <c r="E43" s="210">
        <v>87.7</v>
      </c>
      <c r="F43" s="210">
        <v>71.6</v>
      </c>
      <c r="G43" s="210">
        <v>60.9</v>
      </c>
      <c r="H43" s="210">
        <v>53.3</v>
      </c>
      <c r="I43" s="210">
        <v>47.6</v>
      </c>
      <c r="J43" s="210">
        <v>43.2</v>
      </c>
      <c r="K43" s="210">
        <v>39.7</v>
      </c>
      <c r="L43" s="210">
        <v>36.8</v>
      </c>
      <c r="M43" s="210">
        <v>34.4</v>
      </c>
      <c r="N43" s="210">
        <v>32.4</v>
      </c>
      <c r="O43" s="210">
        <v>30.7</v>
      </c>
      <c r="P43" s="210"/>
      <c r="Q43" s="210"/>
      <c r="R43" s="210"/>
      <c r="S43" s="210"/>
      <c r="T43" s="210"/>
      <c r="U43" s="210"/>
      <c r="W43" s="208">
        <v>52</v>
      </c>
      <c r="X43" s="210">
        <v>308.9</v>
      </c>
      <c r="Y43" s="210">
        <v>157.6</v>
      </c>
      <c r="Z43" s="210">
        <v>107.2</v>
      </c>
      <c r="AA43" s="210">
        <v>82</v>
      </c>
      <c r="AB43" s="210">
        <v>67</v>
      </c>
      <c r="AC43" s="210">
        <v>56.9</v>
      </c>
      <c r="AD43" s="210">
        <v>49.8</v>
      </c>
      <c r="AE43" s="210">
        <v>44.5</v>
      </c>
      <c r="AF43" s="210">
        <v>40.4</v>
      </c>
      <c r="AG43" s="210">
        <v>37.1</v>
      </c>
      <c r="AH43" s="210">
        <v>34.4</v>
      </c>
      <c r="AI43" s="210">
        <v>32.2</v>
      </c>
      <c r="AJ43" s="210">
        <v>30.3</v>
      </c>
      <c r="AK43" s="210">
        <v>28.7</v>
      </c>
      <c r="AL43" s="210"/>
      <c r="AM43" s="210"/>
      <c r="AN43" s="210"/>
      <c r="AO43" s="210"/>
      <c r="AP43" s="210"/>
      <c r="AQ43" s="210"/>
    </row>
    <row r="44" spans="1:43" ht="14.25">
      <c r="A44" s="208">
        <v>53</v>
      </c>
      <c r="B44" s="210">
        <v>335</v>
      </c>
      <c r="C44" s="210">
        <v>170.9</v>
      </c>
      <c r="D44" s="210">
        <v>116.3</v>
      </c>
      <c r="E44" s="210">
        <v>89</v>
      </c>
      <c r="F44" s="210">
        <v>72.7</v>
      </c>
      <c r="G44" s="210">
        <v>61.8</v>
      </c>
      <c r="H44" s="210">
        <v>54.1</v>
      </c>
      <c r="I44" s="210">
        <v>48.3</v>
      </c>
      <c r="J44" s="210">
        <v>43.9</v>
      </c>
      <c r="K44" s="210">
        <v>40.3</v>
      </c>
      <c r="L44" s="210">
        <v>37.4</v>
      </c>
      <c r="M44" s="210">
        <v>35</v>
      </c>
      <c r="N44" s="210">
        <v>33</v>
      </c>
      <c r="O44" s="210"/>
      <c r="P44" s="210"/>
      <c r="Q44" s="210"/>
      <c r="R44" s="210"/>
      <c r="S44" s="210"/>
      <c r="T44" s="210"/>
      <c r="U44" s="210"/>
      <c r="W44" s="208">
        <v>53</v>
      </c>
      <c r="X44" s="210">
        <v>313.3</v>
      </c>
      <c r="Y44" s="210">
        <v>159.9</v>
      </c>
      <c r="Z44" s="210">
        <v>108.8</v>
      </c>
      <c r="AA44" s="210">
        <v>83.3</v>
      </c>
      <c r="AB44" s="210">
        <v>68</v>
      </c>
      <c r="AC44" s="210">
        <v>57.9</v>
      </c>
      <c r="AD44" s="210">
        <v>50.6</v>
      </c>
      <c r="AE44" s="210">
        <v>45.2</v>
      </c>
      <c r="AF44" s="210">
        <v>41</v>
      </c>
      <c r="AG44" s="210">
        <v>37.7</v>
      </c>
      <c r="AH44" s="210">
        <v>35</v>
      </c>
      <c r="AI44" s="210">
        <v>32.7</v>
      </c>
      <c r="AJ44" s="210">
        <v>30.9</v>
      </c>
      <c r="AK44" s="210"/>
      <c r="AL44" s="210"/>
      <c r="AM44" s="210"/>
      <c r="AN44" s="210"/>
      <c r="AO44" s="210"/>
      <c r="AP44" s="210"/>
      <c r="AQ44" s="210"/>
    </row>
    <row r="45" spans="1:43" ht="14.25">
      <c r="A45" s="208">
        <v>54</v>
      </c>
      <c r="B45" s="210">
        <v>339.7</v>
      </c>
      <c r="C45" s="210">
        <v>173.4</v>
      </c>
      <c r="D45" s="210">
        <v>118</v>
      </c>
      <c r="E45" s="210">
        <v>90.4</v>
      </c>
      <c r="F45" s="210">
        <v>73.8</v>
      </c>
      <c r="G45" s="210">
        <v>62.8</v>
      </c>
      <c r="H45" s="210">
        <v>55</v>
      </c>
      <c r="I45" s="210">
        <v>49.1</v>
      </c>
      <c r="J45" s="210">
        <v>44.6</v>
      </c>
      <c r="K45" s="210">
        <v>41</v>
      </c>
      <c r="L45" s="210">
        <v>38</v>
      </c>
      <c r="M45" s="210">
        <v>35.6</v>
      </c>
      <c r="N45" s="210"/>
      <c r="O45" s="210"/>
      <c r="P45" s="210"/>
      <c r="Q45" s="210"/>
      <c r="R45" s="210"/>
      <c r="S45" s="210"/>
      <c r="T45" s="210"/>
      <c r="U45" s="210"/>
      <c r="W45" s="208">
        <v>54</v>
      </c>
      <c r="X45" s="210">
        <v>317.9</v>
      </c>
      <c r="Y45" s="210">
        <v>162.3</v>
      </c>
      <c r="Z45" s="210">
        <v>110.4</v>
      </c>
      <c r="AA45" s="210">
        <v>84.6</v>
      </c>
      <c r="AB45" s="210">
        <v>69.1</v>
      </c>
      <c r="AC45" s="210">
        <v>58.8</v>
      </c>
      <c r="AD45" s="210">
        <v>51.4</v>
      </c>
      <c r="AE45" s="210">
        <v>46</v>
      </c>
      <c r="AF45" s="210">
        <v>41.7</v>
      </c>
      <c r="AG45" s="210">
        <v>38.4</v>
      </c>
      <c r="AH45" s="210">
        <v>35.6</v>
      </c>
      <c r="AI45" s="210">
        <v>33.4</v>
      </c>
      <c r="AJ45" s="210"/>
      <c r="AK45" s="210"/>
      <c r="AL45" s="210"/>
      <c r="AM45" s="210"/>
      <c r="AN45" s="210"/>
      <c r="AO45" s="210"/>
      <c r="AP45" s="210"/>
      <c r="AQ45" s="210"/>
    </row>
    <row r="46" spans="1:43" ht="14.25">
      <c r="A46" s="208">
        <v>55</v>
      </c>
      <c r="B46" s="210">
        <v>344.4</v>
      </c>
      <c r="C46" s="210">
        <v>175.9</v>
      </c>
      <c r="D46" s="210">
        <v>119.7</v>
      </c>
      <c r="E46" s="210">
        <v>91.7</v>
      </c>
      <c r="F46" s="210">
        <v>74.9</v>
      </c>
      <c r="G46" s="210">
        <v>63.8</v>
      </c>
      <c r="H46" s="210">
        <v>55.8</v>
      </c>
      <c r="I46" s="210">
        <v>49.9</v>
      </c>
      <c r="J46" s="210">
        <v>45.3</v>
      </c>
      <c r="K46" s="210">
        <v>41.7</v>
      </c>
      <c r="L46" s="210">
        <v>38.7</v>
      </c>
      <c r="M46" s="210"/>
      <c r="N46" s="210"/>
      <c r="O46" s="210"/>
      <c r="P46" s="210"/>
      <c r="Q46" s="210"/>
      <c r="R46" s="210"/>
      <c r="S46" s="210"/>
      <c r="T46" s="210"/>
      <c r="U46" s="210"/>
      <c r="W46" s="208">
        <v>55</v>
      </c>
      <c r="X46" s="210">
        <v>322.6</v>
      </c>
      <c r="Y46" s="210">
        <v>164.7</v>
      </c>
      <c r="Z46" s="210">
        <v>112.1</v>
      </c>
      <c r="AA46" s="210">
        <v>85.9</v>
      </c>
      <c r="AB46" s="210">
        <v>70.2</v>
      </c>
      <c r="AC46" s="210">
        <v>59.7</v>
      </c>
      <c r="AD46" s="210">
        <v>52.3</v>
      </c>
      <c r="AE46" s="210">
        <v>46.7</v>
      </c>
      <c r="AF46" s="210">
        <v>42.4</v>
      </c>
      <c r="AG46" s="210">
        <v>39</v>
      </c>
      <c r="AH46" s="210">
        <v>36.3</v>
      </c>
      <c r="AI46" s="210"/>
      <c r="AJ46" s="210"/>
      <c r="AK46" s="210"/>
      <c r="AL46" s="210"/>
      <c r="AM46" s="210"/>
      <c r="AN46" s="210"/>
      <c r="AO46" s="210"/>
      <c r="AP46" s="210"/>
      <c r="AQ46" s="210"/>
    </row>
    <row r="47" spans="1:43" ht="14.25">
      <c r="A47" s="208">
        <v>56</v>
      </c>
      <c r="B47" s="210">
        <v>349.3</v>
      </c>
      <c r="C47" s="210">
        <v>178.4</v>
      </c>
      <c r="D47" s="210">
        <v>121.5</v>
      </c>
      <c r="E47" s="210">
        <v>93.1</v>
      </c>
      <c r="F47" s="210">
        <v>76.1</v>
      </c>
      <c r="G47" s="210">
        <v>64.8</v>
      </c>
      <c r="H47" s="210">
        <v>56.7</v>
      </c>
      <c r="I47" s="210">
        <v>50.7</v>
      </c>
      <c r="J47" s="210">
        <v>46.1</v>
      </c>
      <c r="K47" s="210">
        <v>42.4</v>
      </c>
      <c r="L47" s="210"/>
      <c r="M47" s="210"/>
      <c r="N47" s="210"/>
      <c r="O47" s="210"/>
      <c r="P47" s="210"/>
      <c r="Q47" s="210"/>
      <c r="R47" s="210"/>
      <c r="S47" s="210"/>
      <c r="T47" s="210"/>
      <c r="U47" s="210"/>
      <c r="W47" s="208">
        <v>56</v>
      </c>
      <c r="X47" s="210">
        <v>327.4</v>
      </c>
      <c r="Y47" s="210">
        <v>167.2</v>
      </c>
      <c r="Z47" s="210">
        <v>113.9</v>
      </c>
      <c r="AA47" s="210">
        <v>87.3</v>
      </c>
      <c r="AB47" s="210">
        <v>71.3</v>
      </c>
      <c r="AC47" s="210">
        <v>60.7</v>
      </c>
      <c r="AD47" s="210">
        <v>53.2</v>
      </c>
      <c r="AE47" s="210">
        <v>47.5</v>
      </c>
      <c r="AF47" s="210">
        <v>43.2</v>
      </c>
      <c r="AG47" s="210">
        <v>39.7</v>
      </c>
      <c r="AH47" s="210"/>
      <c r="AI47" s="210"/>
      <c r="AJ47" s="210"/>
      <c r="AK47" s="210"/>
      <c r="AL47" s="210"/>
      <c r="AM47" s="210"/>
      <c r="AN47" s="210"/>
      <c r="AO47" s="210"/>
      <c r="AP47" s="210"/>
      <c r="AQ47" s="210"/>
    </row>
    <row r="48" spans="1:43" ht="14.25">
      <c r="A48" s="208">
        <v>57</v>
      </c>
      <c r="B48" s="210">
        <v>354.2</v>
      </c>
      <c r="C48" s="210">
        <v>181</v>
      </c>
      <c r="D48" s="210">
        <v>123.3</v>
      </c>
      <c r="E48" s="210">
        <v>94.5</v>
      </c>
      <c r="F48" s="210">
        <v>77.3</v>
      </c>
      <c r="G48" s="210">
        <v>65.8</v>
      </c>
      <c r="H48" s="210">
        <v>57.6</v>
      </c>
      <c r="I48" s="210">
        <v>51.6</v>
      </c>
      <c r="J48" s="210">
        <v>46.9</v>
      </c>
      <c r="K48" s="210"/>
      <c r="L48" s="210"/>
      <c r="M48" s="210"/>
      <c r="N48" s="210"/>
      <c r="O48" s="210"/>
      <c r="P48" s="210"/>
      <c r="Q48" s="210"/>
      <c r="R48" s="210"/>
      <c r="S48" s="210"/>
      <c r="T48" s="210"/>
      <c r="U48" s="210"/>
      <c r="W48" s="208">
        <v>57</v>
      </c>
      <c r="X48" s="210">
        <v>332.3</v>
      </c>
      <c r="Y48" s="210">
        <v>169.8</v>
      </c>
      <c r="Z48" s="210">
        <v>115.7</v>
      </c>
      <c r="AA48" s="210">
        <v>88.7</v>
      </c>
      <c r="AB48" s="210">
        <v>72.5</v>
      </c>
      <c r="AC48" s="210">
        <v>61.7</v>
      </c>
      <c r="AD48" s="210">
        <v>54.1</v>
      </c>
      <c r="AE48" s="210">
        <v>48.4</v>
      </c>
      <c r="AF48" s="210">
        <v>44</v>
      </c>
      <c r="AG48" s="210"/>
      <c r="AH48" s="210"/>
      <c r="AI48" s="210"/>
      <c r="AJ48" s="210"/>
      <c r="AK48" s="210"/>
      <c r="AL48" s="210"/>
      <c r="AM48" s="210"/>
      <c r="AN48" s="210"/>
      <c r="AO48" s="210"/>
      <c r="AP48" s="210"/>
      <c r="AQ48" s="210"/>
    </row>
    <row r="49" spans="1:43" ht="14.25">
      <c r="A49" s="208">
        <v>58</v>
      </c>
      <c r="B49" s="210">
        <v>359.3</v>
      </c>
      <c r="C49" s="210">
        <v>183.6</v>
      </c>
      <c r="D49" s="210">
        <v>125.2</v>
      </c>
      <c r="E49" s="210">
        <v>96</v>
      </c>
      <c r="F49" s="210">
        <v>78.5</v>
      </c>
      <c r="G49" s="210">
        <v>66.9</v>
      </c>
      <c r="H49" s="210">
        <v>58.6</v>
      </c>
      <c r="I49" s="210">
        <v>52.4</v>
      </c>
      <c r="J49" s="210"/>
      <c r="K49" s="210"/>
      <c r="L49" s="210"/>
      <c r="M49" s="210"/>
      <c r="N49" s="210"/>
      <c r="O49" s="210"/>
      <c r="P49" s="210"/>
      <c r="Q49" s="210"/>
      <c r="R49" s="210"/>
      <c r="S49" s="210"/>
      <c r="T49" s="210"/>
      <c r="U49" s="210"/>
      <c r="W49" s="208">
        <v>58</v>
      </c>
      <c r="X49" s="210">
        <v>337.4</v>
      </c>
      <c r="Y49" s="210">
        <v>172.5</v>
      </c>
      <c r="Z49" s="210">
        <v>117.5</v>
      </c>
      <c r="AA49" s="210">
        <v>90.1</v>
      </c>
      <c r="AB49" s="210">
        <v>73.7</v>
      </c>
      <c r="AC49" s="210">
        <v>62.8</v>
      </c>
      <c r="AD49" s="210">
        <v>55</v>
      </c>
      <c r="AE49" s="210">
        <v>49.3</v>
      </c>
      <c r="AF49" s="210"/>
      <c r="AG49" s="210"/>
      <c r="AH49" s="210"/>
      <c r="AI49" s="210"/>
      <c r="AJ49" s="210"/>
      <c r="AK49" s="210"/>
      <c r="AL49" s="210"/>
      <c r="AM49" s="210"/>
      <c r="AN49" s="210"/>
      <c r="AO49" s="210"/>
      <c r="AP49" s="210"/>
      <c r="AQ49" s="210"/>
    </row>
    <row r="50" spans="1:43" ht="14.25">
      <c r="A50" s="208">
        <v>59</v>
      </c>
      <c r="B50" s="210">
        <v>364.6</v>
      </c>
      <c r="C50" s="210">
        <v>186.4</v>
      </c>
      <c r="D50" s="210">
        <v>127.1</v>
      </c>
      <c r="E50" s="210">
        <v>97.5</v>
      </c>
      <c r="F50" s="210">
        <v>79.7</v>
      </c>
      <c r="G50" s="210">
        <v>67.9</v>
      </c>
      <c r="H50" s="210">
        <v>59.6</v>
      </c>
      <c r="I50" s="210"/>
      <c r="J50" s="210"/>
      <c r="K50" s="210"/>
      <c r="L50" s="210"/>
      <c r="M50" s="210"/>
      <c r="N50" s="210"/>
      <c r="O50" s="210"/>
      <c r="P50" s="210"/>
      <c r="Q50" s="210"/>
      <c r="R50" s="210"/>
      <c r="S50" s="210"/>
      <c r="T50" s="210"/>
      <c r="U50" s="210"/>
      <c r="W50" s="208">
        <v>59</v>
      </c>
      <c r="X50" s="210">
        <v>342.7</v>
      </c>
      <c r="Y50" s="210">
        <v>175.2</v>
      </c>
      <c r="Z50" s="210">
        <v>119.4</v>
      </c>
      <c r="AA50" s="210">
        <v>91.6</v>
      </c>
      <c r="AB50" s="210">
        <v>74.9</v>
      </c>
      <c r="AC50" s="210">
        <v>63.9</v>
      </c>
      <c r="AD50" s="210">
        <v>56</v>
      </c>
      <c r="AE50" s="210"/>
      <c r="AF50" s="210"/>
      <c r="AG50" s="210"/>
      <c r="AH50" s="210"/>
      <c r="AI50" s="210"/>
      <c r="AJ50" s="210"/>
      <c r="AK50" s="210"/>
      <c r="AL50" s="210"/>
      <c r="AM50" s="210"/>
      <c r="AN50" s="210"/>
      <c r="AO50" s="210"/>
      <c r="AP50" s="210"/>
      <c r="AQ50" s="210"/>
    </row>
    <row r="51" spans="1:43" ht="14.25">
      <c r="A51" s="208">
        <v>60</v>
      </c>
      <c r="B51" s="210">
        <v>370.1</v>
      </c>
      <c r="C51" s="210">
        <v>189.3</v>
      </c>
      <c r="D51" s="210">
        <v>129.1</v>
      </c>
      <c r="E51" s="210">
        <v>99</v>
      </c>
      <c r="F51" s="210">
        <v>81</v>
      </c>
      <c r="G51" s="210">
        <v>69.1</v>
      </c>
      <c r="H51" s="210"/>
      <c r="I51" s="210"/>
      <c r="J51" s="210"/>
      <c r="K51" s="210"/>
      <c r="L51" s="210"/>
      <c r="M51" s="210"/>
      <c r="N51" s="210"/>
      <c r="O51" s="210"/>
      <c r="P51" s="210"/>
      <c r="Q51" s="210"/>
      <c r="R51" s="210"/>
      <c r="S51" s="210"/>
      <c r="T51" s="210"/>
      <c r="U51" s="210"/>
      <c r="W51" s="208">
        <v>60</v>
      </c>
      <c r="X51" s="210">
        <v>348.2</v>
      </c>
      <c r="Y51" s="210">
        <v>178.1</v>
      </c>
      <c r="Z51" s="210">
        <v>121.4</v>
      </c>
      <c r="AA51" s="210">
        <v>93.2</v>
      </c>
      <c r="AB51" s="210">
        <v>76.2</v>
      </c>
      <c r="AC51" s="210">
        <v>65</v>
      </c>
      <c r="AD51" s="210"/>
      <c r="AE51" s="210"/>
      <c r="AF51" s="210"/>
      <c r="AG51" s="210"/>
      <c r="AH51" s="210"/>
      <c r="AI51" s="210"/>
      <c r="AJ51" s="210"/>
      <c r="AK51" s="210"/>
      <c r="AL51" s="210"/>
      <c r="AM51" s="210"/>
      <c r="AN51" s="210"/>
      <c r="AO51" s="210"/>
      <c r="AP51" s="210"/>
      <c r="AQ51" s="210"/>
    </row>
    <row r="52" spans="1:43" ht="14.25">
      <c r="A52" s="208">
        <v>61</v>
      </c>
      <c r="B52" s="210">
        <v>375.8</v>
      </c>
      <c r="C52" s="210">
        <v>192.2</v>
      </c>
      <c r="D52" s="210">
        <v>131.1</v>
      </c>
      <c r="E52" s="210">
        <v>100.6</v>
      </c>
      <c r="F52" s="210">
        <v>82.4</v>
      </c>
      <c r="G52" s="210"/>
      <c r="H52" s="210"/>
      <c r="I52" s="210"/>
      <c r="J52" s="210"/>
      <c r="K52" s="210"/>
      <c r="L52" s="210"/>
      <c r="M52" s="210"/>
      <c r="N52" s="210"/>
      <c r="O52" s="210"/>
      <c r="P52" s="210"/>
      <c r="Q52" s="210"/>
      <c r="R52" s="210"/>
      <c r="S52" s="210"/>
      <c r="T52" s="210"/>
      <c r="U52" s="210"/>
      <c r="W52" s="208">
        <v>61</v>
      </c>
      <c r="X52" s="210">
        <v>353.9</v>
      </c>
      <c r="Y52" s="210">
        <v>181.1</v>
      </c>
      <c r="Z52" s="210">
        <v>123.5</v>
      </c>
      <c r="AA52" s="210">
        <v>94.8</v>
      </c>
      <c r="AB52" s="210">
        <v>77.6</v>
      </c>
      <c r="AC52" s="210"/>
      <c r="AD52" s="210"/>
      <c r="AE52" s="210"/>
      <c r="AF52" s="210"/>
      <c r="AG52" s="210"/>
      <c r="AH52" s="210"/>
      <c r="AI52" s="210"/>
      <c r="AJ52" s="210"/>
      <c r="AK52" s="210"/>
      <c r="AL52" s="210"/>
      <c r="AM52" s="210"/>
      <c r="AN52" s="210"/>
      <c r="AO52" s="210"/>
      <c r="AP52" s="210"/>
      <c r="AQ52" s="210"/>
    </row>
    <row r="53" spans="1:43" ht="14.25">
      <c r="A53" s="208">
        <v>62</v>
      </c>
      <c r="B53" s="210">
        <v>381.7</v>
      </c>
      <c r="C53" s="210">
        <v>195.3</v>
      </c>
      <c r="D53" s="210">
        <v>133.3</v>
      </c>
      <c r="E53" s="210">
        <v>102.4</v>
      </c>
      <c r="F53" s="210"/>
      <c r="G53" s="210"/>
      <c r="H53" s="210"/>
      <c r="I53" s="210"/>
      <c r="J53" s="210"/>
      <c r="K53" s="210"/>
      <c r="L53" s="210"/>
      <c r="M53" s="210"/>
      <c r="N53" s="210"/>
      <c r="O53" s="210"/>
      <c r="P53" s="210"/>
      <c r="Q53" s="210"/>
      <c r="R53" s="210"/>
      <c r="S53" s="210"/>
      <c r="T53" s="210"/>
      <c r="U53" s="210"/>
      <c r="W53" s="208">
        <v>62</v>
      </c>
      <c r="X53" s="210">
        <v>359.9</v>
      </c>
      <c r="Y53" s="210">
        <v>184.2</v>
      </c>
      <c r="Z53" s="210">
        <v>125.7</v>
      </c>
      <c r="AA53" s="210">
        <v>96.5</v>
      </c>
      <c r="AB53" s="210"/>
      <c r="AC53" s="210"/>
      <c r="AD53" s="210"/>
      <c r="AE53" s="210"/>
      <c r="AF53" s="210"/>
      <c r="AG53" s="210"/>
      <c r="AH53" s="210"/>
      <c r="AI53" s="210"/>
      <c r="AJ53" s="210"/>
      <c r="AK53" s="210"/>
      <c r="AL53" s="210"/>
      <c r="AM53" s="210"/>
      <c r="AN53" s="210"/>
      <c r="AO53" s="210"/>
      <c r="AP53" s="210"/>
      <c r="AQ53" s="210"/>
    </row>
    <row r="54" spans="1:43" ht="14.25">
      <c r="A54" s="208">
        <v>63</v>
      </c>
      <c r="B54" s="210">
        <v>387.9</v>
      </c>
      <c r="C54" s="210">
        <v>198.6</v>
      </c>
      <c r="D54" s="210">
        <v>135.6</v>
      </c>
      <c r="E54" s="210"/>
      <c r="F54" s="210"/>
      <c r="G54" s="210"/>
      <c r="H54" s="210"/>
      <c r="I54" s="210"/>
      <c r="J54" s="210"/>
      <c r="K54" s="210"/>
      <c r="L54" s="210"/>
      <c r="M54" s="210"/>
      <c r="N54" s="210"/>
      <c r="O54" s="210"/>
      <c r="P54" s="210"/>
      <c r="Q54" s="210"/>
      <c r="R54" s="210"/>
      <c r="S54" s="210"/>
      <c r="T54" s="210"/>
      <c r="U54" s="210"/>
      <c r="W54" s="208">
        <v>63</v>
      </c>
      <c r="X54" s="210">
        <v>366.2</v>
      </c>
      <c r="Y54" s="210">
        <v>187.5</v>
      </c>
      <c r="Z54" s="210">
        <v>128</v>
      </c>
      <c r="AA54" s="210"/>
      <c r="AB54" s="210"/>
      <c r="AC54" s="210"/>
      <c r="AD54" s="210"/>
      <c r="AE54" s="210"/>
      <c r="AF54" s="210"/>
      <c r="AG54" s="210"/>
      <c r="AH54" s="210"/>
      <c r="AI54" s="210"/>
      <c r="AJ54" s="210"/>
      <c r="AK54" s="210"/>
      <c r="AL54" s="210"/>
      <c r="AM54" s="210"/>
      <c r="AN54" s="210"/>
      <c r="AO54" s="210"/>
      <c r="AP54" s="210"/>
      <c r="AQ54" s="210"/>
    </row>
    <row r="55" spans="1:43" ht="14.25">
      <c r="A55" s="208">
        <v>64</v>
      </c>
      <c r="B55" s="210">
        <v>394.4</v>
      </c>
      <c r="C55" s="210">
        <v>202</v>
      </c>
      <c r="D55" s="210"/>
      <c r="E55" s="210"/>
      <c r="F55" s="210"/>
      <c r="G55" s="210"/>
      <c r="H55" s="210"/>
      <c r="I55" s="210"/>
      <c r="J55" s="210"/>
      <c r="K55" s="210"/>
      <c r="L55" s="210"/>
      <c r="M55" s="210"/>
      <c r="N55" s="210"/>
      <c r="O55" s="210"/>
      <c r="P55" s="210"/>
      <c r="Q55" s="210"/>
      <c r="R55" s="210"/>
      <c r="S55" s="210"/>
      <c r="T55" s="210"/>
      <c r="U55" s="210"/>
      <c r="W55" s="208">
        <v>64</v>
      </c>
      <c r="X55" s="210">
        <v>372.8</v>
      </c>
      <c r="Y55" s="210">
        <v>190.9</v>
      </c>
      <c r="Z55" s="210"/>
      <c r="AA55" s="210"/>
      <c r="AB55" s="210"/>
      <c r="AC55" s="210"/>
      <c r="AD55" s="210"/>
      <c r="AE55" s="210"/>
      <c r="AF55" s="210"/>
      <c r="AG55" s="210"/>
      <c r="AH55" s="210"/>
      <c r="AI55" s="210"/>
      <c r="AJ55" s="210"/>
      <c r="AK55" s="210"/>
      <c r="AL55" s="210"/>
      <c r="AM55" s="210"/>
      <c r="AN55" s="210"/>
      <c r="AO55" s="210"/>
      <c r="AP55" s="210"/>
      <c r="AQ55" s="210"/>
    </row>
    <row r="56" spans="1:43" ht="14.25">
      <c r="A56" s="208">
        <v>65</v>
      </c>
      <c r="B56" s="210">
        <v>401.2</v>
      </c>
      <c r="C56" s="210"/>
      <c r="D56" s="210"/>
      <c r="E56" s="210"/>
      <c r="F56" s="210"/>
      <c r="G56" s="210"/>
      <c r="H56" s="210"/>
      <c r="I56" s="210"/>
      <c r="J56" s="210"/>
      <c r="K56" s="210"/>
      <c r="L56" s="210"/>
      <c r="M56" s="210"/>
      <c r="N56" s="210"/>
      <c r="O56" s="210"/>
      <c r="P56" s="210"/>
      <c r="Q56" s="210"/>
      <c r="R56" s="210"/>
      <c r="S56" s="210"/>
      <c r="T56" s="210"/>
      <c r="U56" s="210"/>
      <c r="W56" s="208">
        <v>65</v>
      </c>
      <c r="X56" s="210">
        <v>379.7</v>
      </c>
      <c r="Y56" s="210"/>
      <c r="Z56" s="210"/>
      <c r="AA56" s="210"/>
      <c r="AB56" s="210"/>
      <c r="AC56" s="210"/>
      <c r="AD56" s="210"/>
      <c r="AE56" s="210"/>
      <c r="AF56" s="210"/>
      <c r="AG56" s="210"/>
      <c r="AH56" s="210"/>
      <c r="AI56" s="210"/>
      <c r="AJ56" s="210"/>
      <c r="AK56" s="210"/>
      <c r="AL56" s="210"/>
      <c r="AM56" s="210"/>
      <c r="AN56" s="210"/>
      <c r="AO56" s="210"/>
      <c r="AP56" s="210"/>
      <c r="AQ56" s="210"/>
    </row>
    <row r="57" spans="1:21" ht="14.25">
      <c r="A57" s="27"/>
      <c r="B57" s="31"/>
      <c r="C57" s="31"/>
      <c r="D57" s="31"/>
      <c r="E57" s="31"/>
      <c r="F57" s="31"/>
      <c r="G57" s="31"/>
      <c r="H57" s="31"/>
      <c r="I57" s="31"/>
      <c r="J57" s="31"/>
      <c r="K57" s="31"/>
      <c r="L57" s="31"/>
      <c r="M57" s="31"/>
      <c r="N57" s="31"/>
      <c r="O57" s="31"/>
      <c r="P57" s="31"/>
      <c r="Q57" s="31"/>
      <c r="R57" s="31"/>
      <c r="S57" s="31"/>
      <c r="T57" s="31"/>
      <c r="U57" s="31"/>
    </row>
  </sheetData>
  <sheetProtection/>
  <mergeCells count="2">
    <mergeCell ref="B5:U5"/>
    <mergeCell ref="X5:AQ5"/>
  </mergeCells>
  <conditionalFormatting sqref="W7:W56">
    <cfRule type="expression" priority="9" dxfId="7" stopIfTrue="1">
      <formula>MOD(ROW(),2)=0</formula>
    </cfRule>
    <cfRule type="expression" priority="10" dxfId="6" stopIfTrue="1">
      <formula>MOD(ROW(),2)&lt;&gt;0</formula>
    </cfRule>
  </conditionalFormatting>
  <conditionalFormatting sqref="X7:AQ55">
    <cfRule type="expression" priority="11" dxfId="1" stopIfTrue="1">
      <formula>MOD(ROW(),2)=0</formula>
    </cfRule>
    <cfRule type="expression" priority="12" dxfId="0" stopIfTrue="1">
      <formula>MOD(ROW(),2)&lt;&gt;0</formula>
    </cfRule>
  </conditionalFormatting>
  <conditionalFormatting sqref="A7:A56">
    <cfRule type="expression" priority="5" dxfId="7" stopIfTrue="1">
      <formula>MOD(ROW(),2)=0</formula>
    </cfRule>
    <cfRule type="expression" priority="6" dxfId="6" stopIfTrue="1">
      <formula>MOD(ROW(),2)&lt;&gt;0</formula>
    </cfRule>
  </conditionalFormatting>
  <conditionalFormatting sqref="B7:U55">
    <cfRule type="expression" priority="7" dxfId="1" stopIfTrue="1">
      <formula>MOD(ROW(),2)=0</formula>
    </cfRule>
    <cfRule type="expression" priority="8" dxfId="0" stopIfTrue="1">
      <formula>MOD(ROW(),2)&lt;&gt;0</formula>
    </cfRule>
  </conditionalFormatting>
  <conditionalFormatting sqref="X56:AQ56">
    <cfRule type="expression" priority="3" dxfId="1" stopIfTrue="1">
      <formula>MOD(ROW(),2)=0</formula>
    </cfRule>
    <cfRule type="expression" priority="4" dxfId="0" stopIfTrue="1">
      <formula>MOD(ROW(),2)&lt;&gt;0</formula>
    </cfRule>
  </conditionalFormatting>
  <conditionalFormatting sqref="B56:U56">
    <cfRule type="expression" priority="1" dxfId="1" stopIfTrue="1">
      <formula>MOD(ROW(),2)=0</formula>
    </cfRule>
    <cfRule type="expression" priority="2" dxfId="0" stopIfTrue="1">
      <formula>MOD(ROW(),2)&lt;&gt;0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u418778</dc:creator>
  <cp:keywords/>
  <dc:description/>
  <cp:lastModifiedBy>Steven Robertson</cp:lastModifiedBy>
  <cp:lastPrinted>2017-05-31T09:04:36Z</cp:lastPrinted>
  <dcterms:created xsi:type="dcterms:W3CDTF">2015-04-02T11:10:56Z</dcterms:created>
  <dcterms:modified xsi:type="dcterms:W3CDTF">2024-06-04T11:09:22Z</dcterms:modified>
  <cp:category/>
  <cp:version/>
  <cp:contentType/>
  <cp:contentStatus/>
</cp:coreProperties>
</file>